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RANKUSOVÁ\3. IT APP\"/>
    </mc:Choice>
  </mc:AlternateContent>
  <xr:revisionPtr revIDLastSave="0" documentId="13_ncr:1_{93E662D5-8AAC-4AF1-82B9-F183B29A3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ko" sheetId="5" r:id="rId1"/>
    <sheet name="ceniktriko" sheetId="6" r:id="rId2"/>
    <sheet name="smisenezbozi" sheetId="4" r:id="rId3"/>
    <sheet name="cenik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5" l="1"/>
  <c r="M6" i="5"/>
  <c r="M3" i="5"/>
  <c r="M4" i="5"/>
  <c r="M2" i="5"/>
  <c r="D53" i="5"/>
  <c r="L3" i="5"/>
  <c r="L4" i="5"/>
  <c r="L2" i="5"/>
  <c r="C5" i="4"/>
  <c r="C6" i="4"/>
  <c r="C7" i="4"/>
  <c r="C8" i="4"/>
  <c r="C9" i="4"/>
  <c r="C10" i="4"/>
  <c r="C11" i="4"/>
  <c r="C12" i="4"/>
  <c r="C13" i="4"/>
  <c r="C14" i="4"/>
  <c r="C15" i="4"/>
  <c r="C16" i="4"/>
  <c r="C4" i="4"/>
  <c r="G5" i="4"/>
  <c r="G4" i="4"/>
  <c r="E5" i="4"/>
  <c r="E4" i="4"/>
  <c r="D5" i="4"/>
  <c r="F5" i="4" s="1"/>
  <c r="H5" i="4" s="1"/>
  <c r="I5" i="4" s="1"/>
  <c r="D4" i="4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3" i="5"/>
  <c r="H2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3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G51" i="5" s="1"/>
  <c r="F2" i="5"/>
  <c r="L6" i="5" l="1"/>
  <c r="I51" i="5"/>
  <c r="H51" i="5"/>
  <c r="F4" i="4"/>
  <c r="H4" i="4" s="1"/>
  <c r="I4" i="4" s="1"/>
</calcChain>
</file>

<file path=xl/sharedStrings.xml><?xml version="1.0" encoding="utf-8"?>
<sst xmlns="http://schemas.openxmlformats.org/spreadsheetml/2006/main" count="208" uniqueCount="73">
  <si>
    <t>Výrobek</t>
  </si>
  <si>
    <t>Množství v balení</t>
  </si>
  <si>
    <t>Jednotková cena</t>
  </si>
  <si>
    <t>Rabat</t>
  </si>
  <si>
    <t>Cukr krystal</t>
  </si>
  <si>
    <t>1 kg balení</t>
  </si>
  <si>
    <t>Grepový džus</t>
  </si>
  <si>
    <t>500 ml</t>
  </si>
  <si>
    <t>Hovězí konzerva</t>
  </si>
  <si>
    <t>20 x 0,5 kg konzerva</t>
  </si>
  <si>
    <t>Sardinky</t>
  </si>
  <si>
    <t>45 konzerv</t>
  </si>
  <si>
    <t>Smetana na šlehání</t>
  </si>
  <si>
    <t>12 x 200 ml láhve</t>
  </si>
  <si>
    <t>Káva</t>
  </si>
  <si>
    <t>250 g</t>
  </si>
  <si>
    <t>Kofola</t>
  </si>
  <si>
    <t>6 x 1,5 l  láhve</t>
  </si>
  <si>
    <t>1000 ml</t>
  </si>
  <si>
    <t>Jahodový džus</t>
  </si>
  <si>
    <t>10 x 1 l krabice</t>
  </si>
  <si>
    <t>Trvanlivé mléko</t>
  </si>
  <si>
    <t>Meloun vodní</t>
  </si>
  <si>
    <t>1 kg</t>
  </si>
  <si>
    <t>Vepřová krkovice</t>
  </si>
  <si>
    <t xml:space="preserve">Tvaroh </t>
  </si>
  <si>
    <t xml:space="preserve">250 g </t>
  </si>
  <si>
    <t>Červené víno</t>
  </si>
  <si>
    <t>6 x 0,75 l lahve</t>
  </si>
  <si>
    <t>DPH</t>
  </si>
  <si>
    <t>CD-R</t>
  </si>
  <si>
    <t>10 ks</t>
  </si>
  <si>
    <t>Videokazeta</t>
  </si>
  <si>
    <t>5 ks</t>
  </si>
  <si>
    <t>Varná konvice</t>
  </si>
  <si>
    <t>1 ks</t>
  </si>
  <si>
    <t>Cena bez DPH</t>
  </si>
  <si>
    <t>Nákupní cena</t>
  </si>
  <si>
    <t>Cena s DPH</t>
  </si>
  <si>
    <t>Celková cena</t>
  </si>
  <si>
    <t>Název zboží</t>
  </si>
  <si>
    <t>Počet</t>
  </si>
  <si>
    <t>Celkem</t>
  </si>
  <si>
    <t>-</t>
  </si>
  <si>
    <t>Prodejka</t>
  </si>
  <si>
    <t>Datum prodeje</t>
  </si>
  <si>
    <t>Počet balíků</t>
  </si>
  <si>
    <t>Počet ks v balení</t>
  </si>
  <si>
    <t>Triko</t>
  </si>
  <si>
    <t>Cena/ks</t>
  </si>
  <si>
    <t>Cena celkem</t>
  </si>
  <si>
    <t>Bondra</t>
  </si>
  <si>
    <t>XL</t>
  </si>
  <si>
    <t>XXL</t>
  </si>
  <si>
    <t>Kasandra</t>
  </si>
  <si>
    <t>XXXL</t>
  </si>
  <si>
    <t>Jamajka</t>
  </si>
  <si>
    <t>Ceníky</t>
  </si>
  <si>
    <t>Zboží</t>
  </si>
  <si>
    <t>Cena</t>
  </si>
  <si>
    <t>Příplatek</t>
  </si>
  <si>
    <t>Velikost</t>
  </si>
  <si>
    <t>Sleva (15%)</t>
  </si>
  <si>
    <t>Cena po slevě</t>
  </si>
  <si>
    <t>Smetana do kávy</t>
  </si>
  <si>
    <t>Název zboží bude doplňován pomocí seznamu</t>
  </si>
  <si>
    <t xml:space="preserve">Zadání </t>
  </si>
  <si>
    <t>Po vybrání zboží se doplní Množství v balení, Nákupní cena, Rabat a DPH z listu Ceník</t>
  </si>
  <si>
    <t>Po zadání počtu odebraných kusů balení se vypočte Cena bez DPH, Cena s DPH, Celková cena a řádek  Celkem (zobrazte na dvě desetinná místa).</t>
  </si>
  <si>
    <t>Celková cena bude zaokrouhlena na padesátihaléře směrem nahoru, Rabat a DPH zobrazeny v %</t>
  </si>
  <si>
    <t>Přehled prodeje</t>
  </si>
  <si>
    <t>Počet prodejů</t>
  </si>
  <si>
    <t>Tržba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</si>
</sst>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sz val="14"/>
      <color indexed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2" applyFont="1" applyBorder="1"/>
    <xf numFmtId="0" fontId="2" fillId="2" borderId="1" xfId="0" applyFont="1" applyFill="1" applyBorder="1"/>
    <xf numFmtId="9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2" fillId="0" borderId="1" xfId="0" applyFont="1" applyBorder="1"/>
    <xf numFmtId="1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0" borderId="0" xfId="0" applyFont="1"/>
    <xf numFmtId="0" fontId="0" fillId="5" borderId="5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5" fillId="6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5" borderId="1" xfId="2" applyFont="1" applyFill="1" applyBorder="1" applyAlignment="1">
      <alignment horizontal="right"/>
    </xf>
    <xf numFmtId="0" fontId="0" fillId="5" borderId="1" xfId="2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75" zoomScaleNormal="175" workbookViewId="0">
      <selection activeCell="I53" sqref="I53"/>
    </sheetView>
  </sheetViews>
  <sheetFormatPr defaultRowHeight="12.75" x14ac:dyDescent="0.2"/>
  <cols>
    <col min="1" max="1" width="10.42578125" bestFit="1" customWidth="1"/>
    <col min="4" max="4" width="9.140625" style="7"/>
    <col min="5" max="5" width="9.140625" style="15"/>
    <col min="8" max="8" width="9.7109375" customWidth="1"/>
    <col min="11" max="11" width="9.85546875" customWidth="1"/>
  </cols>
  <sheetData>
    <row r="1" spans="1:13" ht="25.5" x14ac:dyDescent="0.2">
      <c r="A1" s="16" t="s">
        <v>45</v>
      </c>
      <c r="B1" s="16" t="s">
        <v>46</v>
      </c>
      <c r="C1" s="16" t="s">
        <v>47</v>
      </c>
      <c r="D1" s="16" t="s">
        <v>48</v>
      </c>
      <c r="E1" s="16" t="s">
        <v>61</v>
      </c>
      <c r="F1" s="16" t="s">
        <v>49</v>
      </c>
      <c r="G1" s="16" t="s">
        <v>50</v>
      </c>
      <c r="H1" s="16" t="s">
        <v>62</v>
      </c>
      <c r="I1" s="16" t="s">
        <v>63</v>
      </c>
      <c r="K1" s="16" t="s">
        <v>70</v>
      </c>
      <c r="L1" s="16" t="s">
        <v>71</v>
      </c>
      <c r="M1" s="16" t="s">
        <v>72</v>
      </c>
    </row>
    <row r="2" spans="1:13" x14ac:dyDescent="0.2">
      <c r="A2" s="14">
        <v>45054</v>
      </c>
      <c r="B2">
        <v>10</v>
      </c>
      <c r="C2">
        <v>6</v>
      </c>
      <c r="D2" s="7" t="s">
        <v>51</v>
      </c>
      <c r="E2" s="15" t="s">
        <v>52</v>
      </c>
      <c r="F2">
        <f>VLOOKUP(D2,ceniktriko!$A$3:$B$5,2)+VLOOKUP(E2,ceniktriko!$A$8:$B$10,2)</f>
        <v>150</v>
      </c>
      <c r="G2">
        <f>B2*C2*F2</f>
        <v>9000</v>
      </c>
      <c r="H2">
        <f>G2*15%</f>
        <v>1350</v>
      </c>
      <c r="I2">
        <f t="shared" ref="I2:I33" si="0">G2*0.85</f>
        <v>7650</v>
      </c>
      <c r="K2" t="s">
        <v>51</v>
      </c>
      <c r="L2">
        <f>COUNTIF($D$2:$D$51,K2)</f>
        <v>17</v>
      </c>
      <c r="M2">
        <f>SUMIF($D$2:$D$51,K2,$I$2:$I$51)</f>
        <v>174632.5</v>
      </c>
    </row>
    <row r="3" spans="1:13" x14ac:dyDescent="0.2">
      <c r="A3" s="14">
        <v>45055</v>
      </c>
      <c r="B3">
        <v>5</v>
      </c>
      <c r="C3">
        <v>8</v>
      </c>
      <c r="D3" s="7" t="s">
        <v>51</v>
      </c>
      <c r="E3" s="15" t="s">
        <v>53</v>
      </c>
      <c r="F3">
        <f>VLOOKUP(D3,ceniktriko!$A$3:$B$5,2)+VLOOKUP(E3,ceniktriko!$A$8:$B$10,2)</f>
        <v>170</v>
      </c>
      <c r="G3">
        <f>B3*C3*F3</f>
        <v>6800</v>
      </c>
      <c r="H3">
        <f>G3*15%</f>
        <v>1020</v>
      </c>
      <c r="I3">
        <f t="shared" si="0"/>
        <v>5780</v>
      </c>
      <c r="K3" t="s">
        <v>54</v>
      </c>
      <c r="L3">
        <f t="shared" ref="L3:L4" si="1">COUNTIF($D$2:$D$51,K3)</f>
        <v>19</v>
      </c>
      <c r="M3">
        <f t="shared" ref="M3:M4" si="2">SUMIF($D$2:$D$51,K3,$I$2:$I$51)</f>
        <v>240210</v>
      </c>
    </row>
    <row r="4" spans="1:13" x14ac:dyDescent="0.2">
      <c r="A4" s="14">
        <v>45056</v>
      </c>
      <c r="B4">
        <v>10</v>
      </c>
      <c r="C4">
        <v>5</v>
      </c>
      <c r="D4" s="7" t="s">
        <v>54</v>
      </c>
      <c r="E4" s="15" t="s">
        <v>55</v>
      </c>
      <c r="F4">
        <f>VLOOKUP(D4,ceniktriko!$A$3:$B$5,2)+VLOOKUP(E4,ceniktriko!$A$8:$B$10,2)</f>
        <v>240</v>
      </c>
      <c r="G4">
        <f t="shared" ref="G4:G51" si="3">B4*C4*F4</f>
        <v>12000</v>
      </c>
      <c r="H4">
        <f t="shared" ref="H4:H51" si="4">G4*15%</f>
        <v>1800</v>
      </c>
      <c r="I4">
        <f t="shared" si="0"/>
        <v>10200</v>
      </c>
      <c r="K4" t="s">
        <v>56</v>
      </c>
      <c r="L4">
        <f t="shared" si="1"/>
        <v>14</v>
      </c>
      <c r="M4">
        <f t="shared" si="2"/>
        <v>296055</v>
      </c>
    </row>
    <row r="5" spans="1:13" x14ac:dyDescent="0.2">
      <c r="A5" s="14">
        <v>45057</v>
      </c>
      <c r="B5">
        <v>10</v>
      </c>
      <c r="C5">
        <v>7</v>
      </c>
      <c r="D5" s="7" t="s">
        <v>54</v>
      </c>
      <c r="E5" s="15" t="s">
        <v>52</v>
      </c>
      <c r="F5">
        <f>VLOOKUP(D5,ceniktriko!$A$3:$B$5,2)+VLOOKUP(E5,ceniktriko!$A$8:$B$10,2)</f>
        <v>200</v>
      </c>
      <c r="G5">
        <f t="shared" si="3"/>
        <v>14000</v>
      </c>
      <c r="H5">
        <f t="shared" si="4"/>
        <v>2100</v>
      </c>
      <c r="I5">
        <f t="shared" si="0"/>
        <v>11900</v>
      </c>
    </row>
    <row r="6" spans="1:13" x14ac:dyDescent="0.2">
      <c r="A6" s="14">
        <v>45058</v>
      </c>
      <c r="B6">
        <v>5</v>
      </c>
      <c r="C6">
        <v>9</v>
      </c>
      <c r="D6" s="7" t="s">
        <v>56</v>
      </c>
      <c r="E6" s="15" t="s">
        <v>53</v>
      </c>
      <c r="F6">
        <f>VLOOKUP(D6,ceniktriko!$A$3:$B$5,2)+VLOOKUP(E6,ceniktriko!$A$8:$B$10,2)</f>
        <v>270</v>
      </c>
      <c r="G6">
        <f t="shared" si="3"/>
        <v>12150</v>
      </c>
      <c r="H6">
        <f t="shared" si="4"/>
        <v>1822.5</v>
      </c>
      <c r="I6">
        <f t="shared" si="0"/>
        <v>10327.5</v>
      </c>
      <c r="L6">
        <f>SUM(L2:L5)</f>
        <v>50</v>
      </c>
      <c r="M6">
        <f>SUM(M2:M5)</f>
        <v>710897.5</v>
      </c>
    </row>
    <row r="7" spans="1:13" x14ac:dyDescent="0.2">
      <c r="A7" s="14">
        <v>45059</v>
      </c>
      <c r="B7">
        <v>20</v>
      </c>
      <c r="C7">
        <v>5</v>
      </c>
      <c r="D7" s="7" t="s">
        <v>54</v>
      </c>
      <c r="E7" s="15" t="s">
        <v>55</v>
      </c>
      <c r="F7">
        <f>VLOOKUP(D7,ceniktriko!$A$3:$B$5,2)+VLOOKUP(E7,ceniktriko!$A$8:$B$10,2)</f>
        <v>240</v>
      </c>
      <c r="G7">
        <f t="shared" si="3"/>
        <v>24000</v>
      </c>
      <c r="H7">
        <f t="shared" si="4"/>
        <v>3600</v>
      </c>
      <c r="I7">
        <f t="shared" si="0"/>
        <v>20400</v>
      </c>
    </row>
    <row r="8" spans="1:13" x14ac:dyDescent="0.2">
      <c r="A8" s="14">
        <v>45060</v>
      </c>
      <c r="B8">
        <v>20</v>
      </c>
      <c r="C8">
        <v>7</v>
      </c>
      <c r="D8" s="7" t="s">
        <v>51</v>
      </c>
      <c r="E8" s="15" t="s">
        <v>52</v>
      </c>
      <c r="F8">
        <f>VLOOKUP(D8,ceniktriko!$A$3:$B$5,2)+VLOOKUP(E8,ceniktriko!$A$8:$B$10,2)</f>
        <v>150</v>
      </c>
      <c r="G8">
        <f t="shared" si="3"/>
        <v>21000</v>
      </c>
      <c r="H8">
        <f t="shared" si="4"/>
        <v>3150</v>
      </c>
      <c r="I8">
        <f t="shared" si="0"/>
        <v>17850</v>
      </c>
    </row>
    <row r="9" spans="1:13" x14ac:dyDescent="0.2">
      <c r="A9" s="14">
        <v>45061</v>
      </c>
      <c r="B9">
        <v>10</v>
      </c>
      <c r="C9">
        <v>6</v>
      </c>
      <c r="D9" s="7" t="s">
        <v>51</v>
      </c>
      <c r="E9" s="15" t="s">
        <v>52</v>
      </c>
      <c r="F9">
        <f>VLOOKUP(D9,ceniktriko!$A$3:$B$5,2)+VLOOKUP(E9,ceniktriko!$A$8:$B$10,2)</f>
        <v>150</v>
      </c>
      <c r="G9">
        <f t="shared" si="3"/>
        <v>9000</v>
      </c>
      <c r="H9">
        <f t="shared" si="4"/>
        <v>1350</v>
      </c>
      <c r="I9">
        <f t="shared" si="0"/>
        <v>7650</v>
      </c>
    </row>
    <row r="10" spans="1:13" x14ac:dyDescent="0.2">
      <c r="A10" s="14">
        <v>45062</v>
      </c>
      <c r="B10">
        <v>5</v>
      </c>
      <c r="C10">
        <v>4</v>
      </c>
      <c r="D10" s="7" t="s">
        <v>54</v>
      </c>
      <c r="E10" s="15" t="s">
        <v>53</v>
      </c>
      <c r="F10">
        <f>VLOOKUP(D10,ceniktriko!$A$3:$B$5,2)+VLOOKUP(E10,ceniktriko!$A$8:$B$10,2)</f>
        <v>220</v>
      </c>
      <c r="G10">
        <f t="shared" si="3"/>
        <v>4400</v>
      </c>
      <c r="H10">
        <f t="shared" si="4"/>
        <v>660</v>
      </c>
      <c r="I10">
        <f t="shared" si="0"/>
        <v>3740</v>
      </c>
    </row>
    <row r="11" spans="1:13" x14ac:dyDescent="0.2">
      <c r="A11" s="14">
        <v>45063</v>
      </c>
      <c r="B11">
        <v>20</v>
      </c>
      <c r="C11">
        <v>8</v>
      </c>
      <c r="D11" s="7" t="s">
        <v>56</v>
      </c>
      <c r="E11" s="15" t="s">
        <v>53</v>
      </c>
      <c r="F11">
        <f>VLOOKUP(D11,ceniktriko!$A$3:$B$5,2)+VLOOKUP(E11,ceniktriko!$A$8:$B$10,2)</f>
        <v>270</v>
      </c>
      <c r="G11">
        <f t="shared" si="3"/>
        <v>43200</v>
      </c>
      <c r="H11">
        <f t="shared" si="4"/>
        <v>6480</v>
      </c>
      <c r="I11">
        <f t="shared" si="0"/>
        <v>36720</v>
      </c>
    </row>
    <row r="12" spans="1:13" x14ac:dyDescent="0.2">
      <c r="A12" s="14">
        <v>45064</v>
      </c>
      <c r="B12">
        <v>20</v>
      </c>
      <c r="C12">
        <v>6</v>
      </c>
      <c r="D12" s="7" t="s">
        <v>56</v>
      </c>
      <c r="E12" s="15" t="s">
        <v>55</v>
      </c>
      <c r="F12">
        <f>VLOOKUP(D12,ceniktriko!$A$3:$B$5,2)+VLOOKUP(E12,ceniktriko!$A$8:$B$10,2)</f>
        <v>290</v>
      </c>
      <c r="G12">
        <f t="shared" si="3"/>
        <v>34800</v>
      </c>
      <c r="H12">
        <f t="shared" si="4"/>
        <v>5220</v>
      </c>
      <c r="I12">
        <f t="shared" si="0"/>
        <v>29580</v>
      </c>
    </row>
    <row r="13" spans="1:13" x14ac:dyDescent="0.2">
      <c r="A13" s="14">
        <v>45065</v>
      </c>
      <c r="B13">
        <v>10</v>
      </c>
      <c r="C13">
        <v>5</v>
      </c>
      <c r="D13" s="7" t="s">
        <v>51</v>
      </c>
      <c r="E13" s="15" t="s">
        <v>55</v>
      </c>
      <c r="F13">
        <f>VLOOKUP(D13,ceniktriko!$A$3:$B$5,2)+VLOOKUP(E13,ceniktriko!$A$8:$B$10,2)</f>
        <v>190</v>
      </c>
      <c r="G13">
        <f t="shared" si="3"/>
        <v>9500</v>
      </c>
      <c r="H13">
        <f t="shared" si="4"/>
        <v>1425</v>
      </c>
      <c r="I13">
        <f t="shared" si="0"/>
        <v>8075</v>
      </c>
    </row>
    <row r="14" spans="1:13" x14ac:dyDescent="0.2">
      <c r="A14" s="14">
        <v>45066</v>
      </c>
      <c r="B14">
        <v>10</v>
      </c>
      <c r="C14">
        <v>7</v>
      </c>
      <c r="D14" s="7" t="s">
        <v>54</v>
      </c>
      <c r="E14" s="15" t="s">
        <v>52</v>
      </c>
      <c r="F14">
        <f>VLOOKUP(D14,ceniktriko!$A$3:$B$5,2)+VLOOKUP(E14,ceniktriko!$A$8:$B$10,2)</f>
        <v>200</v>
      </c>
      <c r="G14">
        <f t="shared" si="3"/>
        <v>14000</v>
      </c>
      <c r="H14">
        <f t="shared" si="4"/>
        <v>2100</v>
      </c>
      <c r="I14">
        <f t="shared" si="0"/>
        <v>11900</v>
      </c>
    </row>
    <row r="15" spans="1:13" x14ac:dyDescent="0.2">
      <c r="A15" s="14">
        <v>45067</v>
      </c>
      <c r="B15">
        <v>10</v>
      </c>
      <c r="C15">
        <v>6</v>
      </c>
      <c r="D15" s="7" t="s">
        <v>56</v>
      </c>
      <c r="E15" s="15" t="s">
        <v>53</v>
      </c>
      <c r="F15">
        <f>VLOOKUP(D15,ceniktriko!$A$3:$B$5,2)+VLOOKUP(E15,ceniktriko!$A$8:$B$10,2)</f>
        <v>270</v>
      </c>
      <c r="G15">
        <f t="shared" si="3"/>
        <v>16200</v>
      </c>
      <c r="H15">
        <f t="shared" si="4"/>
        <v>2430</v>
      </c>
      <c r="I15">
        <f t="shared" si="0"/>
        <v>13770</v>
      </c>
    </row>
    <row r="16" spans="1:13" x14ac:dyDescent="0.2">
      <c r="A16" s="14">
        <v>45068</v>
      </c>
      <c r="B16">
        <v>5</v>
      </c>
      <c r="C16">
        <v>8</v>
      </c>
      <c r="D16" s="7" t="s">
        <v>51</v>
      </c>
      <c r="E16" s="15" t="s">
        <v>55</v>
      </c>
      <c r="F16">
        <f>VLOOKUP(D16,ceniktriko!$A$3:$B$5,2)+VLOOKUP(E16,ceniktriko!$A$8:$B$10,2)</f>
        <v>190</v>
      </c>
      <c r="G16">
        <f t="shared" si="3"/>
        <v>7600</v>
      </c>
      <c r="H16">
        <f t="shared" si="4"/>
        <v>1140</v>
      </c>
      <c r="I16">
        <f t="shared" si="0"/>
        <v>6460</v>
      </c>
    </row>
    <row r="17" spans="1:9" x14ac:dyDescent="0.2">
      <c r="A17" s="14">
        <v>45069</v>
      </c>
      <c r="B17">
        <v>10</v>
      </c>
      <c r="C17">
        <v>5</v>
      </c>
      <c r="D17" s="7" t="s">
        <v>54</v>
      </c>
      <c r="E17" s="15" t="s">
        <v>52</v>
      </c>
      <c r="F17">
        <f>VLOOKUP(D17,ceniktriko!$A$3:$B$5,2)+VLOOKUP(E17,ceniktriko!$A$8:$B$10,2)</f>
        <v>200</v>
      </c>
      <c r="G17">
        <f t="shared" si="3"/>
        <v>10000</v>
      </c>
      <c r="H17">
        <f t="shared" si="4"/>
        <v>1500</v>
      </c>
      <c r="I17">
        <f t="shared" si="0"/>
        <v>8500</v>
      </c>
    </row>
    <row r="18" spans="1:9" x14ac:dyDescent="0.2">
      <c r="A18" s="14">
        <v>45070</v>
      </c>
      <c r="B18">
        <v>10</v>
      </c>
      <c r="C18">
        <v>7</v>
      </c>
      <c r="D18" s="7" t="s">
        <v>54</v>
      </c>
      <c r="E18" s="15" t="s">
        <v>53</v>
      </c>
      <c r="F18">
        <f>VLOOKUP(D18,ceniktriko!$A$3:$B$5,2)+VLOOKUP(E18,ceniktriko!$A$8:$B$10,2)</f>
        <v>220</v>
      </c>
      <c r="G18">
        <f t="shared" si="3"/>
        <v>15400</v>
      </c>
      <c r="H18">
        <f t="shared" si="4"/>
        <v>2310</v>
      </c>
      <c r="I18">
        <f t="shared" si="0"/>
        <v>13090</v>
      </c>
    </row>
    <row r="19" spans="1:9" x14ac:dyDescent="0.2">
      <c r="A19" s="14">
        <v>45071</v>
      </c>
      <c r="B19">
        <v>5</v>
      </c>
      <c r="C19">
        <v>9</v>
      </c>
      <c r="D19" s="7" t="s">
        <v>56</v>
      </c>
      <c r="E19" s="15" t="s">
        <v>55</v>
      </c>
      <c r="F19">
        <f>VLOOKUP(D19,ceniktriko!$A$3:$B$5,2)+VLOOKUP(E19,ceniktriko!$A$8:$B$10,2)</f>
        <v>290</v>
      </c>
      <c r="G19">
        <f t="shared" si="3"/>
        <v>13050</v>
      </c>
      <c r="H19">
        <f t="shared" si="4"/>
        <v>1957.5</v>
      </c>
      <c r="I19">
        <f t="shared" si="0"/>
        <v>11092.5</v>
      </c>
    </row>
    <row r="20" spans="1:9" x14ac:dyDescent="0.2">
      <c r="A20" s="14">
        <v>45072</v>
      </c>
      <c r="B20">
        <v>20</v>
      </c>
      <c r="C20">
        <v>5</v>
      </c>
      <c r="D20" s="7" t="s">
        <v>51</v>
      </c>
      <c r="E20" s="15" t="s">
        <v>52</v>
      </c>
      <c r="F20">
        <f>VLOOKUP(D20,ceniktriko!$A$3:$B$5,2)+VLOOKUP(E20,ceniktriko!$A$8:$B$10,2)</f>
        <v>150</v>
      </c>
      <c r="G20">
        <f t="shared" si="3"/>
        <v>15000</v>
      </c>
      <c r="H20">
        <f t="shared" si="4"/>
        <v>2250</v>
      </c>
      <c r="I20">
        <f t="shared" si="0"/>
        <v>12750</v>
      </c>
    </row>
    <row r="21" spans="1:9" x14ac:dyDescent="0.2">
      <c r="A21" s="14">
        <v>45073</v>
      </c>
      <c r="B21">
        <v>20</v>
      </c>
      <c r="C21">
        <v>7</v>
      </c>
      <c r="D21" s="7" t="s">
        <v>51</v>
      </c>
      <c r="E21" s="15" t="s">
        <v>53</v>
      </c>
      <c r="F21">
        <f>VLOOKUP(D21,ceniktriko!$A$3:$B$5,2)+VLOOKUP(E21,ceniktriko!$A$8:$B$10,2)</f>
        <v>170</v>
      </c>
      <c r="G21">
        <f t="shared" si="3"/>
        <v>23800</v>
      </c>
      <c r="H21">
        <f t="shared" si="4"/>
        <v>3570</v>
      </c>
      <c r="I21">
        <f t="shared" si="0"/>
        <v>20230</v>
      </c>
    </row>
    <row r="22" spans="1:9" x14ac:dyDescent="0.2">
      <c r="A22" s="14">
        <v>45074</v>
      </c>
      <c r="B22">
        <v>10</v>
      </c>
      <c r="C22">
        <v>6</v>
      </c>
      <c r="D22" s="7" t="s">
        <v>54</v>
      </c>
      <c r="E22" s="15" t="s">
        <v>55</v>
      </c>
      <c r="F22">
        <f>VLOOKUP(D22,ceniktriko!$A$3:$B$5,2)+VLOOKUP(E22,ceniktriko!$A$8:$B$10,2)</f>
        <v>240</v>
      </c>
      <c r="G22">
        <f t="shared" si="3"/>
        <v>14400</v>
      </c>
      <c r="H22">
        <f t="shared" si="4"/>
        <v>2160</v>
      </c>
      <c r="I22">
        <f t="shared" si="0"/>
        <v>12240</v>
      </c>
    </row>
    <row r="23" spans="1:9" x14ac:dyDescent="0.2">
      <c r="A23" s="14">
        <v>45075</v>
      </c>
      <c r="B23">
        <v>5</v>
      </c>
      <c r="C23">
        <v>4</v>
      </c>
      <c r="D23" s="7" t="s">
        <v>54</v>
      </c>
      <c r="E23" s="15" t="s">
        <v>53</v>
      </c>
      <c r="F23">
        <f>VLOOKUP(D23,ceniktriko!$A$3:$B$5,2)+VLOOKUP(E23,ceniktriko!$A$8:$B$10,2)</f>
        <v>220</v>
      </c>
      <c r="G23">
        <f t="shared" si="3"/>
        <v>4400</v>
      </c>
      <c r="H23">
        <f t="shared" si="4"/>
        <v>660</v>
      </c>
      <c r="I23">
        <f t="shared" si="0"/>
        <v>3740</v>
      </c>
    </row>
    <row r="24" spans="1:9" x14ac:dyDescent="0.2">
      <c r="A24" s="14">
        <v>45076</v>
      </c>
      <c r="B24">
        <v>20</v>
      </c>
      <c r="C24">
        <v>8</v>
      </c>
      <c r="D24" s="7" t="s">
        <v>56</v>
      </c>
      <c r="E24" s="15" t="s">
        <v>53</v>
      </c>
      <c r="F24">
        <f>VLOOKUP(D24,ceniktriko!$A$3:$B$5,2)+VLOOKUP(E24,ceniktriko!$A$8:$B$10,2)</f>
        <v>270</v>
      </c>
      <c r="G24">
        <f t="shared" si="3"/>
        <v>43200</v>
      </c>
      <c r="H24">
        <f t="shared" si="4"/>
        <v>6480</v>
      </c>
      <c r="I24">
        <f t="shared" si="0"/>
        <v>36720</v>
      </c>
    </row>
    <row r="25" spans="1:9" x14ac:dyDescent="0.2">
      <c r="A25" s="14">
        <v>45077</v>
      </c>
      <c r="B25">
        <v>20</v>
      </c>
      <c r="C25">
        <v>6</v>
      </c>
      <c r="D25" s="7" t="s">
        <v>54</v>
      </c>
      <c r="E25" s="15" t="s">
        <v>55</v>
      </c>
      <c r="F25">
        <f>VLOOKUP(D25,ceniktriko!$A$3:$B$5,2)+VLOOKUP(E25,ceniktriko!$A$8:$B$10,2)</f>
        <v>240</v>
      </c>
      <c r="G25">
        <f t="shared" si="3"/>
        <v>28800</v>
      </c>
      <c r="H25">
        <f t="shared" si="4"/>
        <v>4320</v>
      </c>
      <c r="I25">
        <f t="shared" si="0"/>
        <v>24480</v>
      </c>
    </row>
    <row r="26" spans="1:9" x14ac:dyDescent="0.2">
      <c r="A26" s="14">
        <v>45078</v>
      </c>
      <c r="B26">
        <v>10</v>
      </c>
      <c r="C26">
        <v>5</v>
      </c>
      <c r="D26" s="7" t="s">
        <v>51</v>
      </c>
      <c r="E26" s="15" t="s">
        <v>55</v>
      </c>
      <c r="F26">
        <f>VLOOKUP(D26,ceniktriko!$A$3:$B$5,2)+VLOOKUP(E26,ceniktriko!$A$8:$B$10,2)</f>
        <v>190</v>
      </c>
      <c r="G26">
        <f t="shared" si="3"/>
        <v>9500</v>
      </c>
      <c r="H26">
        <f t="shared" si="4"/>
        <v>1425</v>
      </c>
      <c r="I26">
        <f t="shared" si="0"/>
        <v>8075</v>
      </c>
    </row>
    <row r="27" spans="1:9" x14ac:dyDescent="0.2">
      <c r="A27" s="14">
        <v>45079</v>
      </c>
      <c r="B27">
        <v>10</v>
      </c>
      <c r="C27">
        <v>7</v>
      </c>
      <c r="D27" s="7" t="s">
        <v>51</v>
      </c>
      <c r="E27" s="15" t="s">
        <v>52</v>
      </c>
      <c r="F27">
        <f>VLOOKUP(D27,ceniktriko!$A$3:$B$5,2)+VLOOKUP(E27,ceniktriko!$A$8:$B$10,2)</f>
        <v>150</v>
      </c>
      <c r="G27">
        <f t="shared" si="3"/>
        <v>10500</v>
      </c>
      <c r="H27">
        <f t="shared" si="4"/>
        <v>1575</v>
      </c>
      <c r="I27">
        <f t="shared" si="0"/>
        <v>8925</v>
      </c>
    </row>
    <row r="28" spans="1:9" x14ac:dyDescent="0.2">
      <c r="A28" s="14">
        <v>45080</v>
      </c>
      <c r="B28">
        <v>10</v>
      </c>
      <c r="C28">
        <v>6</v>
      </c>
      <c r="D28" s="7" t="s">
        <v>54</v>
      </c>
      <c r="E28" s="15" t="s">
        <v>53</v>
      </c>
      <c r="F28">
        <f>VLOOKUP(D28,ceniktriko!$A$3:$B$5,2)+VLOOKUP(E28,ceniktriko!$A$8:$B$10,2)</f>
        <v>220</v>
      </c>
      <c r="G28">
        <f t="shared" si="3"/>
        <v>13200</v>
      </c>
      <c r="H28">
        <f t="shared" si="4"/>
        <v>1980</v>
      </c>
      <c r="I28">
        <f t="shared" si="0"/>
        <v>11220</v>
      </c>
    </row>
    <row r="29" spans="1:9" x14ac:dyDescent="0.2">
      <c r="A29" s="14">
        <v>45081</v>
      </c>
      <c r="B29">
        <v>5</v>
      </c>
      <c r="C29">
        <v>8</v>
      </c>
      <c r="D29" s="7" t="s">
        <v>56</v>
      </c>
      <c r="E29" s="15" t="s">
        <v>55</v>
      </c>
      <c r="F29">
        <f>VLOOKUP(D29,ceniktriko!$A$3:$B$5,2)+VLOOKUP(E29,ceniktriko!$A$8:$B$10,2)</f>
        <v>290</v>
      </c>
      <c r="G29">
        <f t="shared" si="3"/>
        <v>11600</v>
      </c>
      <c r="H29">
        <f t="shared" si="4"/>
        <v>1740</v>
      </c>
      <c r="I29">
        <f t="shared" si="0"/>
        <v>9860</v>
      </c>
    </row>
    <row r="30" spans="1:9" x14ac:dyDescent="0.2">
      <c r="A30" s="14">
        <v>45082</v>
      </c>
      <c r="B30">
        <v>10</v>
      </c>
      <c r="C30">
        <v>5</v>
      </c>
      <c r="D30" s="7" t="s">
        <v>56</v>
      </c>
      <c r="E30" s="15" t="s">
        <v>53</v>
      </c>
      <c r="F30">
        <f>VLOOKUP(D30,ceniktriko!$A$3:$B$5,2)+VLOOKUP(E30,ceniktriko!$A$8:$B$10,2)</f>
        <v>270</v>
      </c>
      <c r="G30">
        <f t="shared" si="3"/>
        <v>13500</v>
      </c>
      <c r="H30">
        <f t="shared" si="4"/>
        <v>2025</v>
      </c>
      <c r="I30">
        <f t="shared" si="0"/>
        <v>11475</v>
      </c>
    </row>
    <row r="31" spans="1:9" x14ac:dyDescent="0.2">
      <c r="A31" s="14">
        <v>45083</v>
      </c>
      <c r="B31">
        <v>10</v>
      </c>
      <c r="C31">
        <v>7</v>
      </c>
      <c r="D31" s="7" t="s">
        <v>51</v>
      </c>
      <c r="E31" s="15" t="s">
        <v>53</v>
      </c>
      <c r="F31">
        <f>VLOOKUP(D31,ceniktriko!$A$3:$B$5,2)+VLOOKUP(E31,ceniktriko!$A$8:$B$10,2)</f>
        <v>170</v>
      </c>
      <c r="G31">
        <f t="shared" si="3"/>
        <v>11900</v>
      </c>
      <c r="H31">
        <f t="shared" si="4"/>
        <v>1785</v>
      </c>
      <c r="I31">
        <f t="shared" si="0"/>
        <v>10115</v>
      </c>
    </row>
    <row r="32" spans="1:9" x14ac:dyDescent="0.2">
      <c r="A32" s="14">
        <v>45084</v>
      </c>
      <c r="B32">
        <v>5</v>
      </c>
      <c r="C32">
        <v>9</v>
      </c>
      <c r="D32" s="7" t="s">
        <v>54</v>
      </c>
      <c r="E32" s="15" t="s">
        <v>55</v>
      </c>
      <c r="F32">
        <f>VLOOKUP(D32,ceniktriko!$A$3:$B$5,2)+VLOOKUP(E32,ceniktriko!$A$8:$B$10,2)</f>
        <v>240</v>
      </c>
      <c r="G32">
        <f t="shared" si="3"/>
        <v>10800</v>
      </c>
      <c r="H32">
        <f t="shared" si="4"/>
        <v>1620</v>
      </c>
      <c r="I32">
        <f t="shared" si="0"/>
        <v>9180</v>
      </c>
    </row>
    <row r="33" spans="1:9" x14ac:dyDescent="0.2">
      <c r="A33" s="14">
        <v>45085</v>
      </c>
      <c r="B33">
        <v>20</v>
      </c>
      <c r="C33">
        <v>5</v>
      </c>
      <c r="D33" s="7" t="s">
        <v>56</v>
      </c>
      <c r="E33" s="15" t="s">
        <v>55</v>
      </c>
      <c r="F33">
        <f>VLOOKUP(D33,ceniktriko!$A$3:$B$5,2)+VLOOKUP(E33,ceniktriko!$A$8:$B$10,2)</f>
        <v>290</v>
      </c>
      <c r="G33">
        <f t="shared" si="3"/>
        <v>29000</v>
      </c>
      <c r="H33">
        <f t="shared" si="4"/>
        <v>4350</v>
      </c>
      <c r="I33">
        <f t="shared" si="0"/>
        <v>24650</v>
      </c>
    </row>
    <row r="34" spans="1:9" x14ac:dyDescent="0.2">
      <c r="A34" s="14">
        <v>45086</v>
      </c>
      <c r="B34">
        <v>20</v>
      </c>
      <c r="C34">
        <v>7</v>
      </c>
      <c r="D34" s="7" t="s">
        <v>51</v>
      </c>
      <c r="E34" s="15" t="s">
        <v>52</v>
      </c>
      <c r="F34">
        <f>VLOOKUP(D34,ceniktriko!$A$3:$B$5,2)+VLOOKUP(E34,ceniktriko!$A$8:$B$10,2)</f>
        <v>150</v>
      </c>
      <c r="G34">
        <f t="shared" si="3"/>
        <v>21000</v>
      </c>
      <c r="H34">
        <f t="shared" si="4"/>
        <v>3150</v>
      </c>
      <c r="I34">
        <f t="shared" ref="I34:I51" si="5">G34*0.85</f>
        <v>17850</v>
      </c>
    </row>
    <row r="35" spans="1:9" x14ac:dyDescent="0.2">
      <c r="A35" s="14">
        <v>45087</v>
      </c>
      <c r="B35">
        <v>10</v>
      </c>
      <c r="C35">
        <v>6</v>
      </c>
      <c r="D35" s="7" t="s">
        <v>51</v>
      </c>
      <c r="E35" s="15" t="s">
        <v>53</v>
      </c>
      <c r="F35">
        <f>VLOOKUP(D35,ceniktriko!$A$3:$B$5,2)+VLOOKUP(E35,ceniktriko!$A$8:$B$10,2)</f>
        <v>170</v>
      </c>
      <c r="G35">
        <f t="shared" si="3"/>
        <v>10200</v>
      </c>
      <c r="H35">
        <f t="shared" si="4"/>
        <v>1530</v>
      </c>
      <c r="I35">
        <f t="shared" si="5"/>
        <v>8670</v>
      </c>
    </row>
    <row r="36" spans="1:9" x14ac:dyDescent="0.2">
      <c r="A36" s="14">
        <v>45088</v>
      </c>
      <c r="B36">
        <v>5</v>
      </c>
      <c r="C36">
        <v>4</v>
      </c>
      <c r="D36" s="7" t="s">
        <v>54</v>
      </c>
      <c r="E36" s="15" t="s">
        <v>55</v>
      </c>
      <c r="F36">
        <f>VLOOKUP(D36,ceniktriko!$A$3:$B$5,2)+VLOOKUP(E36,ceniktriko!$A$8:$B$10,2)</f>
        <v>240</v>
      </c>
      <c r="G36">
        <f t="shared" si="3"/>
        <v>4800</v>
      </c>
      <c r="H36">
        <f t="shared" si="4"/>
        <v>720</v>
      </c>
      <c r="I36">
        <f t="shared" si="5"/>
        <v>4080</v>
      </c>
    </row>
    <row r="37" spans="1:9" x14ac:dyDescent="0.2">
      <c r="A37" s="14">
        <v>45089</v>
      </c>
      <c r="B37">
        <v>20</v>
      </c>
      <c r="C37">
        <v>8</v>
      </c>
      <c r="D37" s="7" t="s">
        <v>54</v>
      </c>
      <c r="E37" s="15" t="s">
        <v>52</v>
      </c>
      <c r="F37">
        <f>VLOOKUP(D37,ceniktriko!$A$3:$B$5,2)+VLOOKUP(E37,ceniktriko!$A$8:$B$10,2)</f>
        <v>200</v>
      </c>
      <c r="G37">
        <f t="shared" si="3"/>
        <v>32000</v>
      </c>
      <c r="H37">
        <f t="shared" si="4"/>
        <v>4800</v>
      </c>
      <c r="I37">
        <f t="shared" si="5"/>
        <v>27200</v>
      </c>
    </row>
    <row r="38" spans="1:9" x14ac:dyDescent="0.2">
      <c r="A38" s="14">
        <v>45090</v>
      </c>
      <c r="B38">
        <v>20</v>
      </c>
      <c r="C38">
        <v>6</v>
      </c>
      <c r="D38" s="7" t="s">
        <v>56</v>
      </c>
      <c r="E38" s="15" t="s">
        <v>53</v>
      </c>
      <c r="F38">
        <f>VLOOKUP(D38,ceniktriko!$A$3:$B$5,2)+VLOOKUP(E38,ceniktriko!$A$8:$B$10,2)</f>
        <v>270</v>
      </c>
      <c r="G38">
        <f t="shared" si="3"/>
        <v>32400</v>
      </c>
      <c r="H38">
        <f t="shared" si="4"/>
        <v>4860</v>
      </c>
      <c r="I38">
        <f t="shared" si="5"/>
        <v>27540</v>
      </c>
    </row>
    <row r="39" spans="1:9" x14ac:dyDescent="0.2">
      <c r="A39" s="14">
        <v>45091</v>
      </c>
      <c r="B39">
        <v>10</v>
      </c>
      <c r="C39">
        <v>5</v>
      </c>
      <c r="D39" s="7" t="s">
        <v>54</v>
      </c>
      <c r="E39" s="15" t="s">
        <v>55</v>
      </c>
      <c r="F39">
        <f>VLOOKUP(D39,ceniktriko!$A$3:$B$5,2)+VLOOKUP(E39,ceniktriko!$A$8:$B$10,2)</f>
        <v>240</v>
      </c>
      <c r="G39">
        <f t="shared" si="3"/>
        <v>12000</v>
      </c>
      <c r="H39">
        <f t="shared" si="4"/>
        <v>1800</v>
      </c>
      <c r="I39">
        <f t="shared" si="5"/>
        <v>10200</v>
      </c>
    </row>
    <row r="40" spans="1:9" x14ac:dyDescent="0.2">
      <c r="A40" s="14">
        <v>45092</v>
      </c>
      <c r="B40">
        <v>10</v>
      </c>
      <c r="C40">
        <v>7</v>
      </c>
      <c r="D40" s="7" t="s">
        <v>51</v>
      </c>
      <c r="E40" s="15" t="s">
        <v>52</v>
      </c>
      <c r="F40">
        <f>VLOOKUP(D40,ceniktriko!$A$3:$B$5,2)+VLOOKUP(E40,ceniktriko!$A$8:$B$10,2)</f>
        <v>150</v>
      </c>
      <c r="G40">
        <f t="shared" si="3"/>
        <v>10500</v>
      </c>
      <c r="H40">
        <f t="shared" si="4"/>
        <v>1575</v>
      </c>
      <c r="I40">
        <f t="shared" si="5"/>
        <v>8925</v>
      </c>
    </row>
    <row r="41" spans="1:9" x14ac:dyDescent="0.2">
      <c r="A41" s="14">
        <v>45093</v>
      </c>
      <c r="B41">
        <v>10</v>
      </c>
      <c r="C41">
        <v>6</v>
      </c>
      <c r="D41" s="7" t="s">
        <v>51</v>
      </c>
      <c r="E41" s="15" t="s">
        <v>53</v>
      </c>
      <c r="F41">
        <f>VLOOKUP(D41,ceniktriko!$A$3:$B$5,2)+VLOOKUP(E41,ceniktriko!$A$8:$B$10,2)</f>
        <v>170</v>
      </c>
      <c r="G41">
        <f t="shared" si="3"/>
        <v>10200</v>
      </c>
      <c r="H41">
        <f t="shared" si="4"/>
        <v>1530</v>
      </c>
      <c r="I41">
        <f t="shared" si="5"/>
        <v>8670</v>
      </c>
    </row>
    <row r="42" spans="1:9" x14ac:dyDescent="0.2">
      <c r="A42" s="14">
        <v>45094</v>
      </c>
      <c r="B42">
        <v>5</v>
      </c>
      <c r="C42">
        <v>8</v>
      </c>
      <c r="D42" s="7" t="s">
        <v>54</v>
      </c>
      <c r="E42" s="15" t="s">
        <v>55</v>
      </c>
      <c r="F42">
        <f>VLOOKUP(D42,ceniktriko!$A$3:$B$5,2)+VLOOKUP(E42,ceniktriko!$A$8:$B$10,2)</f>
        <v>240</v>
      </c>
      <c r="G42">
        <f t="shared" si="3"/>
        <v>9600</v>
      </c>
      <c r="H42">
        <f t="shared" si="4"/>
        <v>1440</v>
      </c>
      <c r="I42">
        <f t="shared" si="5"/>
        <v>8160</v>
      </c>
    </row>
    <row r="43" spans="1:9" x14ac:dyDescent="0.2">
      <c r="A43" s="14">
        <v>45095</v>
      </c>
      <c r="B43">
        <v>10</v>
      </c>
      <c r="C43">
        <v>5</v>
      </c>
      <c r="D43" s="7" t="s">
        <v>56</v>
      </c>
      <c r="E43" s="15" t="s">
        <v>52</v>
      </c>
      <c r="F43">
        <f>VLOOKUP(D43,ceniktriko!$A$3:$B$5,2)+VLOOKUP(E43,ceniktriko!$A$8:$B$10,2)</f>
        <v>250</v>
      </c>
      <c r="G43">
        <f t="shared" si="3"/>
        <v>12500</v>
      </c>
      <c r="H43">
        <f t="shared" si="4"/>
        <v>1875</v>
      </c>
      <c r="I43">
        <f t="shared" si="5"/>
        <v>10625</v>
      </c>
    </row>
    <row r="44" spans="1:9" x14ac:dyDescent="0.2">
      <c r="A44" s="14">
        <v>45096</v>
      </c>
      <c r="B44">
        <v>10</v>
      </c>
      <c r="C44">
        <v>7</v>
      </c>
      <c r="D44" s="7" t="s">
        <v>56</v>
      </c>
      <c r="E44" s="15" t="s">
        <v>53</v>
      </c>
      <c r="F44">
        <f>VLOOKUP(D44,ceniktriko!$A$3:$B$5,2)+VLOOKUP(E44,ceniktriko!$A$8:$B$10,2)</f>
        <v>270</v>
      </c>
      <c r="G44">
        <f t="shared" si="3"/>
        <v>18900</v>
      </c>
      <c r="H44">
        <f t="shared" si="4"/>
        <v>2835</v>
      </c>
      <c r="I44">
        <f t="shared" si="5"/>
        <v>16065</v>
      </c>
    </row>
    <row r="45" spans="1:9" x14ac:dyDescent="0.2">
      <c r="A45" s="14">
        <v>45097</v>
      </c>
      <c r="B45">
        <v>5</v>
      </c>
      <c r="C45">
        <v>9</v>
      </c>
      <c r="D45" s="7" t="s">
        <v>51</v>
      </c>
      <c r="E45" s="15" t="s">
        <v>55</v>
      </c>
      <c r="F45">
        <f>VLOOKUP(D45,ceniktriko!$A$3:$B$5,2)+VLOOKUP(E45,ceniktriko!$A$8:$B$10,2)</f>
        <v>190</v>
      </c>
      <c r="G45">
        <f t="shared" si="3"/>
        <v>8550</v>
      </c>
      <c r="H45">
        <f t="shared" si="4"/>
        <v>1282.5</v>
      </c>
      <c r="I45">
        <f t="shared" si="5"/>
        <v>7267.5</v>
      </c>
    </row>
    <row r="46" spans="1:9" x14ac:dyDescent="0.2">
      <c r="A46" s="14">
        <v>45098</v>
      </c>
      <c r="B46">
        <v>20</v>
      </c>
      <c r="C46">
        <v>5</v>
      </c>
      <c r="D46" s="7" t="s">
        <v>54</v>
      </c>
      <c r="E46" s="15" t="s">
        <v>53</v>
      </c>
      <c r="F46">
        <f>VLOOKUP(D46,ceniktriko!$A$3:$B$5,2)+VLOOKUP(E46,ceniktriko!$A$8:$B$10,2)</f>
        <v>220</v>
      </c>
      <c r="G46">
        <f t="shared" si="3"/>
        <v>22000</v>
      </c>
      <c r="H46">
        <f t="shared" si="4"/>
        <v>3300</v>
      </c>
      <c r="I46">
        <f t="shared" si="5"/>
        <v>18700</v>
      </c>
    </row>
    <row r="47" spans="1:9" x14ac:dyDescent="0.2">
      <c r="A47" s="14">
        <v>45099</v>
      </c>
      <c r="B47">
        <v>20</v>
      </c>
      <c r="C47">
        <v>7</v>
      </c>
      <c r="D47" s="7" t="s">
        <v>56</v>
      </c>
      <c r="E47" s="15" t="s">
        <v>53</v>
      </c>
      <c r="F47">
        <f>VLOOKUP(D47,ceniktriko!$A$3:$B$5,2)+VLOOKUP(E47,ceniktriko!$A$8:$B$10,2)</f>
        <v>270</v>
      </c>
      <c r="G47">
        <f t="shared" si="3"/>
        <v>37800</v>
      </c>
      <c r="H47">
        <f t="shared" si="4"/>
        <v>5670</v>
      </c>
      <c r="I47">
        <f t="shared" si="5"/>
        <v>32130</v>
      </c>
    </row>
    <row r="48" spans="1:9" x14ac:dyDescent="0.2">
      <c r="A48" s="14">
        <v>45100</v>
      </c>
      <c r="B48">
        <v>10</v>
      </c>
      <c r="C48">
        <v>6</v>
      </c>
      <c r="D48" s="7" t="s">
        <v>51</v>
      </c>
      <c r="E48" s="15" t="s">
        <v>55</v>
      </c>
      <c r="F48">
        <f>VLOOKUP(D48,ceniktriko!$A$3:$B$5,2)+VLOOKUP(E48,ceniktriko!$A$8:$B$10,2)</f>
        <v>190</v>
      </c>
      <c r="G48">
        <f t="shared" si="3"/>
        <v>11400</v>
      </c>
      <c r="H48">
        <f t="shared" si="4"/>
        <v>1710</v>
      </c>
      <c r="I48">
        <f t="shared" si="5"/>
        <v>9690</v>
      </c>
    </row>
    <row r="49" spans="1:9" x14ac:dyDescent="0.2">
      <c r="A49" s="14">
        <v>45101</v>
      </c>
      <c r="B49">
        <v>5</v>
      </c>
      <c r="C49">
        <v>4</v>
      </c>
      <c r="D49" s="7" t="s">
        <v>54</v>
      </c>
      <c r="E49" s="15" t="s">
        <v>55</v>
      </c>
      <c r="F49">
        <f>VLOOKUP(D49,ceniktriko!$A$3:$B$5,2)+VLOOKUP(E49,ceniktriko!$A$8:$B$10,2)</f>
        <v>240</v>
      </c>
      <c r="G49">
        <f t="shared" si="3"/>
        <v>4800</v>
      </c>
      <c r="H49">
        <f t="shared" si="4"/>
        <v>720</v>
      </c>
      <c r="I49">
        <f t="shared" si="5"/>
        <v>4080</v>
      </c>
    </row>
    <row r="50" spans="1:9" x14ac:dyDescent="0.2">
      <c r="A50" s="14">
        <v>45102</v>
      </c>
      <c r="B50">
        <v>20</v>
      </c>
      <c r="C50">
        <v>8</v>
      </c>
      <c r="D50" s="7" t="s">
        <v>54</v>
      </c>
      <c r="E50" s="15" t="s">
        <v>52</v>
      </c>
      <c r="F50">
        <f>VLOOKUP(D50,ceniktriko!$A$3:$B$5,2)+VLOOKUP(E50,ceniktriko!$A$8:$B$10,2)</f>
        <v>200</v>
      </c>
      <c r="G50">
        <f t="shared" si="3"/>
        <v>32000</v>
      </c>
      <c r="H50">
        <f t="shared" si="4"/>
        <v>4800</v>
      </c>
      <c r="I50">
        <f t="shared" si="5"/>
        <v>27200</v>
      </c>
    </row>
    <row r="51" spans="1:9" x14ac:dyDescent="0.2">
      <c r="A51" s="14">
        <v>45103</v>
      </c>
      <c r="B51">
        <v>20</v>
      </c>
      <c r="C51">
        <v>6</v>
      </c>
      <c r="D51" s="7" t="s">
        <v>56</v>
      </c>
      <c r="E51" s="15" t="s">
        <v>52</v>
      </c>
      <c r="F51">
        <f>VLOOKUP(D51,ceniktriko!$A$3:$B$5,2)+VLOOKUP(E51,ceniktriko!$A$8:$B$10,2)</f>
        <v>250</v>
      </c>
      <c r="G51">
        <f t="shared" si="3"/>
        <v>30000</v>
      </c>
      <c r="H51">
        <f t="shared" si="4"/>
        <v>4500</v>
      </c>
      <c r="I51">
        <f t="shared" si="5"/>
        <v>25500</v>
      </c>
    </row>
    <row r="53" spans="1:9" x14ac:dyDescent="0.2">
      <c r="D53" s="7">
        <f>COUNTA(D2:D51)</f>
        <v>50</v>
      </c>
      <c r="I53">
        <f>SUM(I2:I52)</f>
        <v>710897.5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1" sqref="B11"/>
    </sheetView>
  </sheetViews>
  <sheetFormatPr defaultRowHeight="12.75" x14ac:dyDescent="0.2"/>
  <cols>
    <col min="1" max="1" width="9.7109375" customWidth="1"/>
  </cols>
  <sheetData>
    <row r="1" spans="1:2" x14ac:dyDescent="0.2">
      <c r="A1" s="28" t="s">
        <v>57</v>
      </c>
      <c r="B1" s="28"/>
    </row>
    <row r="2" spans="1:2" x14ac:dyDescent="0.2">
      <c r="A2" s="25" t="s">
        <v>58</v>
      </c>
      <c r="B2" s="25" t="s">
        <v>59</v>
      </c>
    </row>
    <row r="3" spans="1:2" x14ac:dyDescent="0.2">
      <c r="A3" s="6" t="s">
        <v>51</v>
      </c>
      <c r="B3" s="1">
        <v>150</v>
      </c>
    </row>
    <row r="4" spans="1:2" x14ac:dyDescent="0.2">
      <c r="A4" s="6" t="s">
        <v>56</v>
      </c>
      <c r="B4" s="1">
        <v>250</v>
      </c>
    </row>
    <row r="5" spans="1:2" x14ac:dyDescent="0.2">
      <c r="A5" s="6" t="s">
        <v>54</v>
      </c>
      <c r="B5" s="1">
        <v>200</v>
      </c>
    </row>
    <row r="7" spans="1:2" x14ac:dyDescent="0.2">
      <c r="A7" s="25" t="s">
        <v>61</v>
      </c>
      <c r="B7" s="25" t="s">
        <v>60</v>
      </c>
    </row>
    <row r="8" spans="1:2" x14ac:dyDescent="0.2">
      <c r="A8" s="1" t="s">
        <v>52</v>
      </c>
      <c r="B8" s="1">
        <v>0</v>
      </c>
    </row>
    <row r="9" spans="1:2" x14ac:dyDescent="0.2">
      <c r="A9" s="1" t="s">
        <v>53</v>
      </c>
      <c r="B9" s="1">
        <v>20</v>
      </c>
    </row>
    <row r="10" spans="1:2" x14ac:dyDescent="0.2">
      <c r="A10" s="15" t="s">
        <v>55</v>
      </c>
      <c r="B10" s="1">
        <v>40</v>
      </c>
    </row>
  </sheetData>
  <mergeCells count="1">
    <mergeCell ref="A1:B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showGridLines="0" topLeftCell="A3" zoomScale="220" zoomScaleNormal="220" workbookViewId="0">
      <selection activeCell="C4" sqref="C4"/>
    </sheetView>
  </sheetViews>
  <sheetFormatPr defaultRowHeight="12.75" x14ac:dyDescent="0.2"/>
  <cols>
    <col min="1" max="1" width="14.85546875" bestFit="1" customWidth="1"/>
    <col min="2" max="2" width="5.85546875" bestFit="1" customWidth="1"/>
    <col min="3" max="3" width="18.85546875" bestFit="1" customWidth="1"/>
    <col min="4" max="4" width="13.5703125" customWidth="1"/>
    <col min="5" max="5" width="6.85546875" customWidth="1"/>
    <col min="6" max="6" width="13.42578125" bestFit="1" customWidth="1"/>
    <col min="7" max="7" width="6.140625" bestFit="1" customWidth="1"/>
    <col min="8" max="8" width="11.28515625" bestFit="1" customWidth="1"/>
    <col min="9" max="9" width="12" bestFit="1" customWidth="1"/>
    <col min="10" max="10" width="6.140625" customWidth="1"/>
    <col min="11" max="11" width="6.5703125" customWidth="1"/>
    <col min="12" max="12" width="17.7109375" bestFit="1" customWidth="1"/>
    <col min="13" max="13" width="13" customWidth="1"/>
  </cols>
  <sheetData>
    <row r="1" spans="1:14" ht="18" x14ac:dyDescent="0.25">
      <c r="A1" s="29" t="s">
        <v>44</v>
      </c>
      <c r="B1" s="29"/>
      <c r="C1" s="29"/>
      <c r="D1" s="29"/>
      <c r="E1" s="29"/>
      <c r="F1" s="29"/>
      <c r="G1" s="29"/>
      <c r="H1" s="29"/>
      <c r="I1" s="29"/>
    </row>
    <row r="2" spans="1:14" ht="27" thickBot="1" x14ac:dyDescent="0.45">
      <c r="N2" s="17" t="s">
        <v>66</v>
      </c>
    </row>
    <row r="3" spans="1:14" ht="27" customHeight="1" x14ac:dyDescent="0.2">
      <c r="A3" s="24" t="s">
        <v>40</v>
      </c>
      <c r="B3" s="21" t="s">
        <v>41</v>
      </c>
      <c r="C3" s="21" t="s">
        <v>1</v>
      </c>
      <c r="D3" s="21" t="s">
        <v>37</v>
      </c>
      <c r="E3" s="21" t="s">
        <v>3</v>
      </c>
      <c r="F3" s="22" t="s">
        <v>36</v>
      </c>
      <c r="G3" s="21" t="s">
        <v>29</v>
      </c>
      <c r="H3" s="22" t="s">
        <v>38</v>
      </c>
      <c r="I3" s="23" t="s">
        <v>39</v>
      </c>
      <c r="N3" t="s">
        <v>65</v>
      </c>
    </row>
    <row r="4" spans="1:14" x14ac:dyDescent="0.2">
      <c r="A4" s="18"/>
      <c r="B4" s="6">
        <v>12</v>
      </c>
      <c r="C4" s="19" t="str">
        <f>IF(A4&lt;&gt;0,VLOOKUP(A4,cenik!$A$3:$E$19,2)," ")</f>
        <v xml:space="preserve"> </v>
      </c>
      <c r="D4" s="19" t="e">
        <f>VLOOKUP(A4,cenik!$A$3:$E$19,3)</f>
        <v>#N/A</v>
      </c>
      <c r="E4" s="26" t="e">
        <f>VLOOKUP(A4,cenik!$A$3:$E$19,5)</f>
        <v>#N/A</v>
      </c>
      <c r="F4" s="27" t="e">
        <f>D4+D4*E4</f>
        <v>#N/A</v>
      </c>
      <c r="G4" s="26" t="e">
        <f>VLOOKUP(A4,cenik!$A$3:$E$19,4)</f>
        <v>#N/A</v>
      </c>
      <c r="H4" s="19" t="e">
        <f>F4+F4*G4</f>
        <v>#N/A</v>
      </c>
      <c r="I4" s="20" t="e">
        <f>H4*B4</f>
        <v>#N/A</v>
      </c>
      <c r="L4" s="1" t="s">
        <v>43</v>
      </c>
    </row>
    <row r="5" spans="1:14" x14ac:dyDescent="0.2">
      <c r="A5" s="18" t="s">
        <v>10</v>
      </c>
      <c r="B5" s="6">
        <v>7</v>
      </c>
      <c r="C5" s="19" t="str">
        <f>IF(A5&lt;&gt;0,VLOOKUP(A5,cenik!$A$3:$E$19,2)," ")</f>
        <v>45 konzerv</v>
      </c>
      <c r="D5" s="19">
        <f>VLOOKUP(A5,cenik!$A$3:$E$19,3)</f>
        <v>750</v>
      </c>
      <c r="E5" s="26">
        <f>VLOOKUP(A5,cenik!$A$3:$E$19,5)</f>
        <v>0.15</v>
      </c>
      <c r="F5" s="27">
        <f>D5+D5*E5</f>
        <v>862.5</v>
      </c>
      <c r="G5" s="26">
        <f>VLOOKUP(A5,cenik!$A$3:$E$19,4)</f>
        <v>0.15</v>
      </c>
      <c r="H5" s="19">
        <f>F5+F5*G5</f>
        <v>991.875</v>
      </c>
      <c r="I5" s="20">
        <f>H5*B5</f>
        <v>6943.125</v>
      </c>
      <c r="L5" s="1" t="s">
        <v>30</v>
      </c>
      <c r="N5" t="s">
        <v>67</v>
      </c>
    </row>
    <row r="6" spans="1:14" x14ac:dyDescent="0.2">
      <c r="A6" s="18"/>
      <c r="B6" s="1"/>
      <c r="C6" s="19" t="str">
        <f>IF(A6&lt;&gt;0,VLOOKUP(A6,cenik!$A$3:$E$19,2)," ")</f>
        <v xml:space="preserve"> </v>
      </c>
      <c r="D6" s="19"/>
      <c r="E6" s="26"/>
      <c r="F6" s="19"/>
      <c r="G6" s="19"/>
      <c r="H6" s="19"/>
      <c r="I6" s="20"/>
      <c r="L6" s="1" t="s">
        <v>4</v>
      </c>
    </row>
    <row r="7" spans="1:14" x14ac:dyDescent="0.2">
      <c r="A7" s="18"/>
      <c r="B7" s="1"/>
      <c r="C7" s="19" t="str">
        <f>IF(A7&lt;&gt;0,VLOOKUP(A7,cenik!$A$3:$E$19,2)," ")</f>
        <v xml:space="preserve"> </v>
      </c>
      <c r="D7" s="19"/>
      <c r="E7" s="19"/>
      <c r="F7" s="19"/>
      <c r="G7" s="19"/>
      <c r="H7" s="19"/>
      <c r="I7" s="20"/>
      <c r="L7" s="1" t="s">
        <v>27</v>
      </c>
      <c r="N7" t="s">
        <v>68</v>
      </c>
    </row>
    <row r="8" spans="1:14" x14ac:dyDescent="0.2">
      <c r="A8" s="18" t="s">
        <v>6</v>
      </c>
      <c r="B8" s="1"/>
      <c r="C8" s="19" t="str">
        <f>IF(A8&lt;&gt;0,VLOOKUP(A8,cenik!$A$3:$E$19,2)," ")</f>
        <v>500 ml</v>
      </c>
      <c r="D8" s="19"/>
      <c r="E8" s="19"/>
      <c r="F8" s="19"/>
      <c r="G8" s="19"/>
      <c r="H8" s="19"/>
      <c r="I8" s="20"/>
      <c r="L8" s="1" t="s">
        <v>6</v>
      </c>
    </row>
    <row r="9" spans="1:14" x14ac:dyDescent="0.2">
      <c r="A9" s="18"/>
      <c r="B9" s="1"/>
      <c r="C9" s="19" t="str">
        <f>IF(A9&lt;&gt;0,VLOOKUP(A9,cenik!$A$3:$E$19,2)," ")</f>
        <v xml:space="preserve"> </v>
      </c>
      <c r="D9" s="19"/>
      <c r="E9" s="19"/>
      <c r="F9" s="19"/>
      <c r="G9" s="19"/>
      <c r="H9" s="19"/>
      <c r="I9" s="20"/>
      <c r="L9" s="1" t="s">
        <v>8</v>
      </c>
      <c r="N9" t="s">
        <v>69</v>
      </c>
    </row>
    <row r="10" spans="1:14" x14ac:dyDescent="0.2">
      <c r="A10" s="18"/>
      <c r="B10" s="1"/>
      <c r="C10" s="19" t="str">
        <f>IF(A10&lt;&gt;0,VLOOKUP(A10,cenik!$A$3:$E$19,2)," ")</f>
        <v xml:space="preserve"> </v>
      </c>
      <c r="D10" s="19"/>
      <c r="E10" s="19"/>
      <c r="F10" s="19"/>
      <c r="G10" s="19"/>
      <c r="H10" s="19"/>
      <c r="I10" s="20"/>
      <c r="L10" s="1" t="s">
        <v>19</v>
      </c>
    </row>
    <row r="11" spans="1:14" x14ac:dyDescent="0.2">
      <c r="A11" s="18"/>
      <c r="B11" s="1"/>
      <c r="C11" s="19" t="str">
        <f>IF(A11&lt;&gt;0,VLOOKUP(A11,cenik!$A$3:$E$19,2)," ")</f>
        <v xml:space="preserve"> </v>
      </c>
      <c r="D11" s="19"/>
      <c r="E11" s="19"/>
      <c r="F11" s="19"/>
      <c r="G11" s="19"/>
      <c r="H11" s="19"/>
      <c r="I11" s="20"/>
      <c r="L11" s="1" t="s">
        <v>14</v>
      </c>
    </row>
    <row r="12" spans="1:14" x14ac:dyDescent="0.2">
      <c r="A12" s="18"/>
      <c r="B12" s="1"/>
      <c r="C12" s="19" t="str">
        <f>IF(A12&lt;&gt;0,VLOOKUP(A12,cenik!$A$3:$E$19,2)," ")</f>
        <v xml:space="preserve"> </v>
      </c>
      <c r="D12" s="19"/>
      <c r="E12" s="19"/>
      <c r="F12" s="19"/>
      <c r="G12" s="19"/>
      <c r="H12" s="19"/>
      <c r="I12" s="20"/>
      <c r="L12" s="1" t="s">
        <v>16</v>
      </c>
    </row>
    <row r="13" spans="1:14" x14ac:dyDescent="0.2">
      <c r="A13" s="18"/>
      <c r="B13" s="1"/>
      <c r="C13" s="19" t="str">
        <f>IF(A13&lt;&gt;0,VLOOKUP(A13,cenik!$A$3:$E$19,2)," ")</f>
        <v xml:space="preserve"> </v>
      </c>
      <c r="D13" s="19"/>
      <c r="E13" s="19"/>
      <c r="F13" s="19"/>
      <c r="G13" s="19"/>
      <c r="H13" s="19"/>
      <c r="I13" s="20"/>
      <c r="L13" s="1" t="s">
        <v>22</v>
      </c>
    </row>
    <row r="14" spans="1:14" x14ac:dyDescent="0.2">
      <c r="A14" s="18"/>
      <c r="B14" s="1"/>
      <c r="C14" s="19" t="str">
        <f>IF(A14&lt;&gt;0,VLOOKUP(A14,cenik!$A$3:$E$19,2)," ")</f>
        <v xml:space="preserve"> </v>
      </c>
      <c r="D14" s="19"/>
      <c r="E14" s="19"/>
      <c r="F14" s="19"/>
      <c r="G14" s="19"/>
      <c r="H14" s="19"/>
      <c r="I14" s="20"/>
      <c r="L14" s="1" t="s">
        <v>10</v>
      </c>
    </row>
    <row r="15" spans="1:14" x14ac:dyDescent="0.2">
      <c r="A15" s="18"/>
      <c r="B15" s="1"/>
      <c r="C15" s="19" t="str">
        <f>IF(A15&lt;&gt;0,VLOOKUP(A15,cenik!$A$3:$E$19,2)," ")</f>
        <v xml:space="preserve"> </v>
      </c>
      <c r="D15" s="19"/>
      <c r="E15" s="19"/>
      <c r="F15" s="19"/>
      <c r="G15" s="19"/>
      <c r="H15" s="19"/>
      <c r="I15" s="20"/>
      <c r="L15" s="1" t="s">
        <v>12</v>
      </c>
    </row>
    <row r="16" spans="1:14" x14ac:dyDescent="0.2">
      <c r="A16" s="18"/>
      <c r="B16" s="1"/>
      <c r="C16" s="19" t="str">
        <f>IF(A16&lt;&gt;0,VLOOKUP(A16,cenik!$A$3:$E$19,2)," ")</f>
        <v xml:space="preserve"> </v>
      </c>
      <c r="D16" s="19"/>
      <c r="E16" s="19"/>
      <c r="F16" s="19"/>
      <c r="G16" s="19"/>
      <c r="H16" s="19"/>
      <c r="I16" s="20"/>
      <c r="L16" s="1" t="s">
        <v>64</v>
      </c>
    </row>
    <row r="17" spans="1:12" x14ac:dyDescent="0.2">
      <c r="A17" s="18"/>
      <c r="B17" s="1"/>
      <c r="C17" s="19"/>
      <c r="D17" s="19"/>
      <c r="E17" s="19"/>
      <c r="F17" s="19"/>
      <c r="G17" s="19"/>
      <c r="H17" s="19"/>
      <c r="I17" s="20"/>
      <c r="L17" s="1" t="s">
        <v>21</v>
      </c>
    </row>
    <row r="18" spans="1:12" x14ac:dyDescent="0.2">
      <c r="A18" s="18"/>
      <c r="B18" s="1"/>
      <c r="C18" s="19"/>
      <c r="D18" s="19"/>
      <c r="E18" s="19"/>
      <c r="F18" s="19"/>
      <c r="G18" s="19"/>
      <c r="H18" s="19"/>
      <c r="I18" s="20"/>
      <c r="L18" s="1" t="s">
        <v>25</v>
      </c>
    </row>
    <row r="19" spans="1:12" x14ac:dyDescent="0.2">
      <c r="A19" s="18" t="s">
        <v>43</v>
      </c>
      <c r="B19" s="1"/>
      <c r="C19" s="19"/>
      <c r="D19" s="19"/>
      <c r="E19" s="19"/>
      <c r="F19" s="19"/>
      <c r="G19" s="19"/>
      <c r="H19" s="19"/>
      <c r="I19" s="20"/>
      <c r="L19" s="1" t="s">
        <v>34</v>
      </c>
    </row>
    <row r="20" spans="1:12" x14ac:dyDescent="0.2">
      <c r="A20" s="18" t="s">
        <v>43</v>
      </c>
      <c r="B20" s="1"/>
      <c r="C20" s="19"/>
      <c r="D20" s="19"/>
      <c r="E20" s="19"/>
      <c r="F20" s="19"/>
      <c r="G20" s="19"/>
      <c r="H20" s="19"/>
      <c r="I20" s="20"/>
      <c r="L20" s="1" t="s">
        <v>24</v>
      </c>
    </row>
    <row r="21" spans="1:12" ht="13.5" thickBot="1" x14ac:dyDescent="0.25">
      <c r="A21" s="8" t="s">
        <v>42</v>
      </c>
      <c r="B21" s="13" t="s">
        <v>43</v>
      </c>
      <c r="C21" s="13"/>
      <c r="D21" s="10" t="s">
        <v>43</v>
      </c>
      <c r="E21" s="10" t="s">
        <v>43</v>
      </c>
      <c r="F21" s="11"/>
      <c r="G21" s="13" t="s">
        <v>43</v>
      </c>
      <c r="H21" s="11"/>
      <c r="I21" s="12"/>
      <c r="L21" s="1" t="s">
        <v>32</v>
      </c>
    </row>
    <row r="22" spans="1:12" x14ac:dyDescent="0.2">
      <c r="A22" s="7"/>
      <c r="D22" s="7"/>
      <c r="E22" s="7"/>
    </row>
    <row r="23" spans="1:12" x14ac:dyDescent="0.2">
      <c r="A23" s="7"/>
      <c r="D23" s="7"/>
      <c r="E23" s="7"/>
    </row>
    <row r="24" spans="1:12" x14ac:dyDescent="0.2">
      <c r="A24" s="7"/>
      <c r="D24" s="7"/>
      <c r="E24" s="7"/>
    </row>
  </sheetData>
  <mergeCells count="1">
    <mergeCell ref="A1:I1"/>
  </mergeCells>
  <phoneticPr fontId="0" type="noConversion"/>
  <dataValidations count="1">
    <dataValidation type="list" allowBlank="1" showInputMessage="1" showErrorMessage="1" error="Nevedeme" sqref="A4:A20" xr:uid="{2F76F2D4-ACD7-4B35-B56E-51B9EB716502}">
      <formula1>$L$4:$L$21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130" zoomScaleNormal="130" workbookViewId="0">
      <selection activeCell="M11" sqref="M11"/>
    </sheetView>
  </sheetViews>
  <sheetFormatPr defaultRowHeight="12.75" x14ac:dyDescent="0.2"/>
  <cols>
    <col min="1" max="1" width="17.7109375" bestFit="1" customWidth="1"/>
    <col min="2" max="2" width="18.42578125" bestFit="1" customWidth="1"/>
    <col min="3" max="3" width="16.7109375" bestFit="1" customWidth="1"/>
    <col min="4" max="4" width="8.28515625" customWidth="1"/>
  </cols>
  <sheetData>
    <row r="1" spans="1:5" x14ac:dyDescent="0.2">
      <c r="A1" s="4" t="s">
        <v>0</v>
      </c>
      <c r="B1" s="4" t="s">
        <v>1</v>
      </c>
      <c r="C1" s="4" t="s">
        <v>2</v>
      </c>
      <c r="D1" s="4" t="s">
        <v>29</v>
      </c>
      <c r="E1" s="4" t="s">
        <v>3</v>
      </c>
    </row>
    <row r="2" spans="1:5" x14ac:dyDescent="0.2">
      <c r="A2" s="9" t="s">
        <v>43</v>
      </c>
      <c r="B2" s="9"/>
      <c r="C2" s="9"/>
      <c r="D2" s="9"/>
      <c r="E2" s="9"/>
    </row>
    <row r="3" spans="1:5" x14ac:dyDescent="0.2">
      <c r="A3" s="1" t="s">
        <v>30</v>
      </c>
      <c r="B3" s="1" t="s">
        <v>31</v>
      </c>
      <c r="C3" s="2">
        <v>111</v>
      </c>
      <c r="D3" s="5">
        <v>0.21</v>
      </c>
      <c r="E3" s="3">
        <v>0.12</v>
      </c>
    </row>
    <row r="4" spans="1:5" x14ac:dyDescent="0.2">
      <c r="A4" s="1" t="s">
        <v>4</v>
      </c>
      <c r="B4" s="1" t="s">
        <v>5</v>
      </c>
      <c r="C4" s="2">
        <v>18</v>
      </c>
      <c r="D4" s="5">
        <v>0.15</v>
      </c>
      <c r="E4" s="3">
        <v>0.12</v>
      </c>
    </row>
    <row r="5" spans="1:5" x14ac:dyDescent="0.2">
      <c r="A5" s="1" t="s">
        <v>27</v>
      </c>
      <c r="B5" s="1" t="s">
        <v>28</v>
      </c>
      <c r="C5" s="2">
        <v>350</v>
      </c>
      <c r="D5" s="5">
        <v>0.21</v>
      </c>
      <c r="E5" s="3">
        <v>0.14000000000000001</v>
      </c>
    </row>
    <row r="6" spans="1:5" x14ac:dyDescent="0.2">
      <c r="A6" s="1" t="s">
        <v>6</v>
      </c>
      <c r="B6" s="1" t="s">
        <v>7</v>
      </c>
      <c r="C6" s="2">
        <v>26</v>
      </c>
      <c r="D6" s="5">
        <v>0.15</v>
      </c>
      <c r="E6" s="3">
        <v>0.12</v>
      </c>
    </row>
    <row r="7" spans="1:5" x14ac:dyDescent="0.2">
      <c r="A7" s="1" t="s">
        <v>8</v>
      </c>
      <c r="B7" s="1" t="s">
        <v>9</v>
      </c>
      <c r="C7" s="2">
        <v>680</v>
      </c>
      <c r="D7" s="5">
        <v>0.15</v>
      </c>
      <c r="E7" s="3">
        <v>0.2</v>
      </c>
    </row>
    <row r="8" spans="1:5" x14ac:dyDescent="0.2">
      <c r="A8" s="1" t="s">
        <v>19</v>
      </c>
      <c r="B8" s="1" t="s">
        <v>18</v>
      </c>
      <c r="C8" s="2">
        <v>28</v>
      </c>
      <c r="D8" s="5">
        <v>0.15</v>
      </c>
      <c r="E8" s="3">
        <v>0.1</v>
      </c>
    </row>
    <row r="9" spans="1:5" x14ac:dyDescent="0.2">
      <c r="A9" s="1" t="s">
        <v>14</v>
      </c>
      <c r="B9" s="1" t="s">
        <v>15</v>
      </c>
      <c r="C9" s="2">
        <v>450</v>
      </c>
      <c r="D9" s="5">
        <v>0.15</v>
      </c>
      <c r="E9" s="3">
        <v>0.1</v>
      </c>
    </row>
    <row r="10" spans="1:5" x14ac:dyDescent="0.2">
      <c r="A10" s="1" t="s">
        <v>16</v>
      </c>
      <c r="B10" s="1" t="s">
        <v>17</v>
      </c>
      <c r="C10" s="2">
        <v>78</v>
      </c>
      <c r="D10" s="5">
        <v>0.15</v>
      </c>
      <c r="E10" s="3">
        <v>0.15</v>
      </c>
    </row>
    <row r="11" spans="1:5" x14ac:dyDescent="0.2">
      <c r="A11" s="1" t="s">
        <v>22</v>
      </c>
      <c r="B11" s="1" t="s">
        <v>23</v>
      </c>
      <c r="C11" s="2">
        <v>9.5</v>
      </c>
      <c r="D11" s="5">
        <v>0.15</v>
      </c>
      <c r="E11" s="3">
        <v>0.12</v>
      </c>
    </row>
    <row r="12" spans="1:5" x14ac:dyDescent="0.2">
      <c r="A12" s="1" t="s">
        <v>10</v>
      </c>
      <c r="B12" s="1" t="s">
        <v>11</v>
      </c>
      <c r="C12" s="2">
        <v>750</v>
      </c>
      <c r="D12" s="5">
        <v>0.15</v>
      </c>
      <c r="E12" s="3">
        <v>0.15</v>
      </c>
    </row>
    <row r="13" spans="1:5" x14ac:dyDescent="0.2">
      <c r="A13" s="1" t="s">
        <v>12</v>
      </c>
      <c r="B13" s="1" t="s">
        <v>13</v>
      </c>
      <c r="C13" s="2">
        <v>98</v>
      </c>
      <c r="D13" s="5">
        <v>0.15</v>
      </c>
      <c r="E13" s="3">
        <v>0.1</v>
      </c>
    </row>
    <row r="14" spans="1:5" x14ac:dyDescent="0.2">
      <c r="A14" s="1" t="s">
        <v>64</v>
      </c>
      <c r="B14" s="1" t="s">
        <v>13</v>
      </c>
      <c r="C14" s="2">
        <v>95</v>
      </c>
      <c r="D14" s="5">
        <v>0.15</v>
      </c>
      <c r="E14" s="3">
        <v>0.18</v>
      </c>
    </row>
    <row r="15" spans="1:5" x14ac:dyDescent="0.2">
      <c r="A15" s="1" t="s">
        <v>21</v>
      </c>
      <c r="B15" s="1" t="s">
        <v>20</v>
      </c>
      <c r="C15" s="2">
        <v>110</v>
      </c>
      <c r="D15" s="5">
        <v>0.15</v>
      </c>
      <c r="E15" s="3">
        <v>0.2</v>
      </c>
    </row>
    <row r="16" spans="1:5" x14ac:dyDescent="0.2">
      <c r="A16" s="1" t="s">
        <v>25</v>
      </c>
      <c r="B16" s="1" t="s">
        <v>26</v>
      </c>
      <c r="C16" s="2">
        <v>12.9</v>
      </c>
      <c r="D16" s="5">
        <v>0.15</v>
      </c>
      <c r="E16" s="3">
        <v>0.11</v>
      </c>
    </row>
    <row r="17" spans="1:5" x14ac:dyDescent="0.2">
      <c r="A17" s="1" t="s">
        <v>34</v>
      </c>
      <c r="B17" s="1" t="s">
        <v>35</v>
      </c>
      <c r="C17" s="2">
        <v>300</v>
      </c>
      <c r="D17" s="5">
        <v>0.21</v>
      </c>
      <c r="E17" s="3">
        <v>0.1</v>
      </c>
    </row>
    <row r="18" spans="1:5" x14ac:dyDescent="0.2">
      <c r="A18" s="1" t="s">
        <v>24</v>
      </c>
      <c r="B18" s="1" t="s">
        <v>23</v>
      </c>
      <c r="C18" s="2">
        <v>89</v>
      </c>
      <c r="D18" s="5">
        <v>0.15</v>
      </c>
      <c r="E18" s="3">
        <v>0.14000000000000001</v>
      </c>
    </row>
    <row r="19" spans="1:5" x14ac:dyDescent="0.2">
      <c r="A19" s="1" t="s">
        <v>32</v>
      </c>
      <c r="B19" s="1" t="s">
        <v>33</v>
      </c>
      <c r="C19" s="2">
        <v>250</v>
      </c>
      <c r="D19" s="5">
        <v>0.21</v>
      </c>
      <c r="E19" s="3">
        <v>0.11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triko</vt:lpstr>
      <vt:lpstr>ceniktriko</vt:lpstr>
      <vt:lpstr>smisenezbozi</vt:lpstr>
      <vt:lpstr>cenik</vt:lpstr>
    </vt:vector>
  </TitlesOfParts>
  <Company>Obchodní akademie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ing.Matúš</dc:creator>
  <cp:lastModifiedBy>Olga Krankusová</cp:lastModifiedBy>
  <cp:lastPrinted>2004-07-20T14:20:52Z</cp:lastPrinted>
  <dcterms:created xsi:type="dcterms:W3CDTF">2004-07-20T10:05:33Z</dcterms:created>
  <dcterms:modified xsi:type="dcterms:W3CDTF">2023-09-13T07:55:42Z</dcterms:modified>
</cp:coreProperties>
</file>