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mns\Desktop\PMZ-APP_verze A\"/>
    </mc:Choice>
  </mc:AlternateContent>
  <xr:revisionPtr revIDLastSave="0" documentId="13_ncr:1_{425B6813-3601-4A18-9D8D-DD1DE99CD197}" xr6:coauthVersionLast="47" xr6:coauthVersionMax="47" xr10:uidLastSave="{00000000-0000-0000-0000-000000000000}"/>
  <bookViews>
    <workbookView xWindow="-119" yWindow="-119" windowWidth="28741" windowHeight="15543" xr2:uid="{00000000-000D-0000-FFFF-FFFF00000000}"/>
  </bookViews>
  <sheets>
    <sheet name="mzdy" sheetId="1" r:id="rId1"/>
    <sheet name="List1" sheetId="2" r:id="rId2"/>
  </sheets>
  <definedNames>
    <definedName name="_xlnm._FilterDatabase" localSheetId="0" hidden="1">mzdy!$A$3:$M$40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R5" i="1"/>
  <c r="R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" i="1"/>
  <c r="H24" i="1"/>
  <c r="H20" i="1"/>
  <c r="K20" i="1" s="1"/>
  <c r="H11" i="1"/>
  <c r="J11" i="1" s="1"/>
  <c r="H9" i="1"/>
  <c r="I9" i="1" s="1"/>
  <c r="H28" i="1"/>
  <c r="I28" i="1" s="1"/>
  <c r="H12" i="1"/>
  <c r="J12" i="1" s="1"/>
  <c r="H30" i="1"/>
  <c r="H32" i="1"/>
  <c r="K32" i="1" s="1"/>
  <c r="H27" i="1"/>
  <c r="J27" i="1" s="1"/>
  <c r="H21" i="1"/>
  <c r="I21" i="1" s="1"/>
  <c r="H26" i="1"/>
  <c r="K26" i="1" s="1"/>
  <c r="H7" i="1"/>
  <c r="K7" i="1" s="1"/>
  <c r="H39" i="1"/>
  <c r="H19" i="1"/>
  <c r="K19" i="1" s="1"/>
  <c r="H8" i="1"/>
  <c r="J8" i="1" s="1"/>
  <c r="H10" i="1"/>
  <c r="I10" i="1" s="1"/>
  <c r="H38" i="1"/>
  <c r="K38" i="1" s="1"/>
  <c r="H13" i="1"/>
  <c r="H29" i="1"/>
  <c r="H25" i="1"/>
  <c r="K25" i="1" s="1"/>
  <c r="H37" i="1"/>
  <c r="H23" i="1"/>
  <c r="I23" i="1" s="1"/>
  <c r="H35" i="1"/>
  <c r="H4" i="1"/>
  <c r="H16" i="1"/>
  <c r="K16" i="1" s="1"/>
  <c r="H36" i="1"/>
  <c r="I36" i="1" s="1"/>
  <c r="H15" i="1"/>
  <c r="I15" i="1" s="1"/>
  <c r="H6" i="1"/>
  <c r="J6" i="1" s="1"/>
  <c r="H40" i="1"/>
  <c r="I40" i="1" s="1"/>
  <c r="H14" i="1"/>
  <c r="I14" i="1" s="1"/>
  <c r="H17" i="1"/>
  <c r="K17" i="1" s="1"/>
  <c r="H18" i="1"/>
  <c r="I18" i="1" s="1"/>
  <c r="H33" i="1"/>
  <c r="K33" i="1" s="1"/>
  <c r="H31" i="1"/>
  <c r="J31" i="1" s="1"/>
  <c r="H22" i="1"/>
  <c r="I22" i="1" s="1"/>
  <c r="H5" i="1"/>
  <c r="I5" i="1" s="1"/>
  <c r="H34" i="1"/>
  <c r="I34" i="1" s="1"/>
  <c r="J14" i="1" l="1"/>
  <c r="K14" i="1"/>
  <c r="K10" i="1"/>
  <c r="K28" i="1"/>
  <c r="I38" i="1"/>
  <c r="K40" i="1"/>
  <c r="J38" i="1"/>
  <c r="K8" i="1"/>
  <c r="J21" i="1"/>
  <c r="J40" i="1"/>
  <c r="K21" i="1"/>
  <c r="J28" i="1"/>
  <c r="J10" i="1"/>
  <c r="K27" i="1"/>
  <c r="J9" i="1"/>
  <c r="K9" i="1"/>
  <c r="K11" i="1"/>
  <c r="J26" i="1"/>
  <c r="I26" i="1"/>
  <c r="I7" i="1"/>
  <c r="I12" i="1"/>
  <c r="J7" i="1"/>
  <c r="I32" i="1"/>
  <c r="K12" i="1"/>
  <c r="J24" i="1"/>
  <c r="I27" i="1"/>
  <c r="J32" i="1"/>
  <c r="K30" i="1"/>
  <c r="I11" i="1"/>
  <c r="M11" i="1" s="1"/>
  <c r="J20" i="1"/>
  <c r="K24" i="1"/>
  <c r="I30" i="1"/>
  <c r="I24" i="1"/>
  <c r="J30" i="1"/>
  <c r="I20" i="1"/>
  <c r="I13" i="1"/>
  <c r="I29" i="1"/>
  <c r="J13" i="1"/>
  <c r="I39" i="1"/>
  <c r="I25" i="1"/>
  <c r="J29" i="1"/>
  <c r="K13" i="1"/>
  <c r="I19" i="1"/>
  <c r="J39" i="1"/>
  <c r="J25" i="1"/>
  <c r="K29" i="1"/>
  <c r="I8" i="1"/>
  <c r="J19" i="1"/>
  <c r="K39" i="1"/>
  <c r="J36" i="1"/>
  <c r="K6" i="1"/>
  <c r="I31" i="1"/>
  <c r="I6" i="1"/>
  <c r="K36" i="1"/>
  <c r="K23" i="1"/>
  <c r="J23" i="1"/>
  <c r="I37" i="1"/>
  <c r="J37" i="1"/>
  <c r="K37" i="1"/>
  <c r="I35" i="1"/>
  <c r="J35" i="1"/>
  <c r="K35" i="1"/>
  <c r="K4" i="1"/>
  <c r="I4" i="1"/>
  <c r="J4" i="1"/>
  <c r="I16" i="1"/>
  <c r="J16" i="1"/>
  <c r="K15" i="1"/>
  <c r="J15" i="1"/>
  <c r="K5" i="1"/>
  <c r="J5" i="1"/>
  <c r="K22" i="1"/>
  <c r="J22" i="1"/>
  <c r="K31" i="1"/>
  <c r="J33" i="1"/>
  <c r="M14" i="1"/>
  <c r="J17" i="1"/>
  <c r="I17" i="1"/>
  <c r="I33" i="1"/>
  <c r="K18" i="1"/>
  <c r="J18" i="1"/>
  <c r="K34" i="1"/>
  <c r="J34" i="1"/>
  <c r="M30" i="1" l="1"/>
  <c r="M7" i="1"/>
  <c r="M17" i="1"/>
  <c r="M25" i="1"/>
  <c r="M19" i="1"/>
  <c r="M26" i="1"/>
  <c r="M29" i="1"/>
  <c r="M10" i="1"/>
  <c r="M36" i="1"/>
  <c r="M28" i="1"/>
  <c r="M5" i="1"/>
  <c r="M6" i="1"/>
  <c r="M32" i="1"/>
  <c r="M8" i="1"/>
  <c r="M9" i="1"/>
  <c r="M40" i="1"/>
  <c r="M21" i="1"/>
  <c r="M13" i="1"/>
  <c r="M15" i="1"/>
  <c r="M34" i="1"/>
  <c r="M23" i="1"/>
  <c r="M27" i="1"/>
  <c r="M38" i="1"/>
  <c r="M39" i="1"/>
  <c r="M12" i="1"/>
  <c r="M24" i="1"/>
  <c r="M20" i="1"/>
  <c r="M31" i="1"/>
  <c r="M22" i="1"/>
  <c r="M4" i="1"/>
  <c r="M37" i="1"/>
  <c r="M35" i="1"/>
  <c r="M16" i="1"/>
  <c r="M33" i="1"/>
  <c r="M18" i="1"/>
</calcChain>
</file>

<file path=xl/sharedStrings.xml><?xml version="1.0" encoding="utf-8"?>
<sst xmlns="http://schemas.openxmlformats.org/spreadsheetml/2006/main" count="134" uniqueCount="94">
  <si>
    <t xml:space="preserve"> Mzdy ve společnosti COMPUTER, a.s.</t>
  </si>
  <si>
    <t>Jméno</t>
  </si>
  <si>
    <t>Příjmení</t>
  </si>
  <si>
    <t>Oddělení</t>
  </si>
  <si>
    <t>Datum nar.</t>
  </si>
  <si>
    <t>Odpr. hodiny</t>
  </si>
  <si>
    <t>Sazba/hod.</t>
  </si>
  <si>
    <t>Hrubá mzda</t>
  </si>
  <si>
    <t>Sociální</t>
  </si>
  <si>
    <t>Zdravotní</t>
  </si>
  <si>
    <t>Daň</t>
  </si>
  <si>
    <t>Jiné srážky</t>
  </si>
  <si>
    <t>K výplatě</t>
  </si>
  <si>
    <t>Určete pomocí vhodných vzorců vybrané údaje:</t>
  </si>
  <si>
    <t>Radek</t>
  </si>
  <si>
    <t>Malý</t>
  </si>
  <si>
    <t>Finance</t>
  </si>
  <si>
    <t>Průměrná mzda zaměstnance:</t>
  </si>
  <si>
    <t>Josef</t>
  </si>
  <si>
    <t>Nový</t>
  </si>
  <si>
    <t>Celkový počet zaměstnanců:</t>
  </si>
  <si>
    <t>Karolína</t>
  </si>
  <si>
    <t>Louková</t>
  </si>
  <si>
    <t>Počet zaměstnanců se srážkou ze mzdy:</t>
  </si>
  <si>
    <t>Vendelín</t>
  </si>
  <si>
    <t>Vousatý</t>
  </si>
  <si>
    <t>Jan</t>
  </si>
  <si>
    <t>Hrubý</t>
  </si>
  <si>
    <t>Obchod</t>
  </si>
  <si>
    <t>Návrh na zvýšení mzdy:</t>
  </si>
  <si>
    <t>Petra</t>
  </si>
  <si>
    <t>Koutná</t>
  </si>
  <si>
    <t>Dušan</t>
  </si>
  <si>
    <t>Pojezdný</t>
  </si>
  <si>
    <t>František</t>
  </si>
  <si>
    <t>Walter</t>
  </si>
  <si>
    <t>Miroslav</t>
  </si>
  <si>
    <t>Boubel</t>
  </si>
  <si>
    <t>Nákup</t>
  </si>
  <si>
    <t>Ela</t>
  </si>
  <si>
    <t>Jirkovská</t>
  </si>
  <si>
    <t>Jana</t>
  </si>
  <si>
    <t>Maršíková</t>
  </si>
  <si>
    <t>Hedvika</t>
  </si>
  <si>
    <t>Náhlovská</t>
  </si>
  <si>
    <t>Pavel</t>
  </si>
  <si>
    <t>Vyvrátil</t>
  </si>
  <si>
    <t>Dana</t>
  </si>
  <si>
    <t>Baslová</t>
  </si>
  <si>
    <t>Oldřich</t>
  </si>
  <si>
    <t>Kalous</t>
  </si>
  <si>
    <t>Karel</t>
  </si>
  <si>
    <t>Novák</t>
  </si>
  <si>
    <t>Výroba</t>
  </si>
  <si>
    <t>Věra</t>
  </si>
  <si>
    <t>Svobodová</t>
  </si>
  <si>
    <t>Věroslav</t>
  </si>
  <si>
    <t>Kouba</t>
  </si>
  <si>
    <t>Veronika</t>
  </si>
  <si>
    <t>Navrátilová</t>
  </si>
  <si>
    <t>Nina</t>
  </si>
  <si>
    <t>Klára</t>
  </si>
  <si>
    <t>Stejskalová</t>
  </si>
  <si>
    <t>Cyril</t>
  </si>
  <si>
    <t>Kotěhůlka</t>
  </si>
  <si>
    <t>Vladimír</t>
  </si>
  <si>
    <t>Mlčoch</t>
  </si>
  <si>
    <t>Milena</t>
  </si>
  <si>
    <t>Dorotková</t>
  </si>
  <si>
    <t>Ladislav</t>
  </si>
  <si>
    <t>Chudík</t>
  </si>
  <si>
    <t>Jeník</t>
  </si>
  <si>
    <t>Ornest</t>
  </si>
  <si>
    <t>Anna</t>
  </si>
  <si>
    <t>Vyskočilová</t>
  </si>
  <si>
    <t>Míčková</t>
  </si>
  <si>
    <t>Soňa</t>
  </si>
  <si>
    <t>Hedvábná</t>
  </si>
  <si>
    <t>Gustav</t>
  </si>
  <si>
    <t>Mahler</t>
  </si>
  <si>
    <t>Maršík</t>
  </si>
  <si>
    <t>Božena</t>
  </si>
  <si>
    <t>Nejedlá</t>
  </si>
  <si>
    <t>Jaroslav</t>
  </si>
  <si>
    <t>Nesvadba</t>
  </si>
  <si>
    <t>Saxana</t>
  </si>
  <si>
    <t>Košťálová</t>
  </si>
  <si>
    <t>Amálie</t>
  </si>
  <si>
    <t>Růžková</t>
  </si>
  <si>
    <t>Ferdinand</t>
  </si>
  <si>
    <t>Stehlík</t>
  </si>
  <si>
    <t>Eva</t>
  </si>
  <si>
    <t>Zavadilová</t>
  </si>
  <si>
    <t>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</si>
</sst>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&quot; hod.&quot;"/>
  </numFmts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6"/>
      <color rgb="FF002060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14" fontId="0" fillId="0" borderId="3" xfId="0" applyNumberFormat="1" applyBorder="1"/>
    <xf numFmtId="165" fontId="0" fillId="0" borderId="3" xfId="0" applyNumberFormat="1" applyBorder="1"/>
    <xf numFmtId="164" fontId="0" fillId="0" borderId="3" xfId="0" applyNumberFormat="1" applyBorder="1"/>
    <xf numFmtId="164" fontId="1" fillId="0" borderId="3" xfId="0" applyNumberFormat="1" applyFont="1" applyBorder="1"/>
    <xf numFmtId="0" fontId="0" fillId="0" borderId="4" xfId="0" applyBorder="1"/>
    <xf numFmtId="0" fontId="1" fillId="0" borderId="4" xfId="0" applyFont="1" applyBorder="1"/>
    <xf numFmtId="14" fontId="0" fillId="0" borderId="4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4" fontId="1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9" fontId="4" fillId="3" borderId="0" xfId="1" applyFont="1" applyFill="1"/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44" fontId="0" fillId="0" borderId="3" xfId="0" applyNumberFormat="1" applyBorder="1"/>
    <xf numFmtId="164" fontId="0" fillId="0" borderId="6" xfId="0" applyNumberFormat="1" applyBorder="1" applyAlignment="1">
      <alignment horizontal="left"/>
    </xf>
  </cellXfs>
  <cellStyles count="2">
    <cellStyle name="Normální" xfId="0" builtinId="0"/>
    <cellStyle name="Procenta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21"/>
  <dimension ref="A1:R4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6" sqref="C36"/>
    </sheetView>
  </sheetViews>
  <sheetFormatPr defaultRowHeight="12.65" x14ac:dyDescent="0.2"/>
  <cols>
    <col min="1" max="1" width="13.5703125" customWidth="1"/>
    <col min="2" max="2" width="12.85546875" style="1" customWidth="1"/>
    <col min="3" max="3" width="12.85546875" customWidth="1"/>
    <col min="4" max="4" width="13" customWidth="1"/>
    <col min="5" max="6" width="13.28515625" customWidth="1"/>
    <col min="7" max="7" width="10.7109375" customWidth="1"/>
    <col min="8" max="8" width="12.28515625" style="1" customWidth="1"/>
    <col min="12" max="12" width="12.140625" customWidth="1"/>
    <col min="13" max="13" width="12.42578125" style="1" customWidth="1"/>
    <col min="15" max="17" width="11.7109375" customWidth="1"/>
    <col min="18" max="18" width="23.42578125" customWidth="1"/>
  </cols>
  <sheetData>
    <row r="1" spans="1:18" ht="24.7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8" ht="9.1" customHeight="1" thickBot="1" x14ac:dyDescent="0.25"/>
    <row r="3" spans="1:18" s="20" customFormat="1" ht="21" customHeight="1" thickBot="1" x14ac:dyDescent="0.25">
      <c r="A3" s="17" t="s">
        <v>1</v>
      </c>
      <c r="B3" s="17" t="s">
        <v>2</v>
      </c>
      <c r="C3" s="18" t="s">
        <v>3</v>
      </c>
      <c r="D3" s="17" t="s">
        <v>4</v>
      </c>
      <c r="E3" s="17" t="s">
        <v>5</v>
      </c>
      <c r="F3" s="17" t="s">
        <v>93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9" t="s">
        <v>12</v>
      </c>
      <c r="O3" s="21" t="s">
        <v>13</v>
      </c>
      <c r="P3" s="22"/>
      <c r="Q3" s="22"/>
      <c r="R3" s="22"/>
    </row>
    <row r="4" spans="1:18" x14ac:dyDescent="0.2">
      <c r="A4" s="2" t="s">
        <v>21</v>
      </c>
      <c r="B4" s="3" t="s">
        <v>22</v>
      </c>
      <c r="C4" s="2" t="s">
        <v>16</v>
      </c>
      <c r="D4" s="4">
        <v>37595</v>
      </c>
      <c r="E4" s="5">
        <v>158</v>
      </c>
      <c r="F4" s="27">
        <f>G4*(1+$R$8)</f>
        <v>126</v>
      </c>
      <c r="G4" s="6">
        <v>120</v>
      </c>
      <c r="H4" s="7">
        <f>E4*G4</f>
        <v>18960</v>
      </c>
      <c r="I4" s="6">
        <f>ROUNDUP(H4*0.071,0)</f>
        <v>1347</v>
      </c>
      <c r="J4" s="6">
        <f>ROUNDUP(H4*0.045,0)</f>
        <v>854</v>
      </c>
      <c r="K4" s="6">
        <f>ROUNDUP(H4,2)*0.15</f>
        <v>2844</v>
      </c>
      <c r="L4" s="6">
        <v>0</v>
      </c>
      <c r="M4" s="7">
        <f>H4-I4-J4-K4-L4</f>
        <v>13915</v>
      </c>
      <c r="O4" s="26" t="s">
        <v>17</v>
      </c>
      <c r="P4" s="26"/>
      <c r="Q4" s="26"/>
      <c r="R4" s="28">
        <f>AVERAGE(M4:M40)</f>
        <v>15525.106756756755</v>
      </c>
    </row>
    <row r="5" spans="1:18" x14ac:dyDescent="0.2">
      <c r="A5" s="8" t="s">
        <v>14</v>
      </c>
      <c r="B5" s="9" t="s">
        <v>15</v>
      </c>
      <c r="C5" s="8" t="s">
        <v>16</v>
      </c>
      <c r="D5" s="10">
        <v>24974</v>
      </c>
      <c r="E5" s="11">
        <v>164</v>
      </c>
      <c r="F5" s="27">
        <f t="shared" ref="F5:F40" si="0">G5*(1+$R$8)</f>
        <v>141.75</v>
      </c>
      <c r="G5" s="12">
        <v>135</v>
      </c>
      <c r="H5" s="7">
        <f>E5*G5</f>
        <v>22140</v>
      </c>
      <c r="I5" s="6">
        <f>ROUNDUP(H5*0.071,0)</f>
        <v>1572</v>
      </c>
      <c r="J5" s="6">
        <f>ROUNDUP(H5*0.045,0)</f>
        <v>997</v>
      </c>
      <c r="K5" s="6">
        <f>ROUNDUP(H5,2)*0.15</f>
        <v>3321</v>
      </c>
      <c r="L5" s="12">
        <v>0</v>
      </c>
      <c r="M5" s="7">
        <f>H5-I5-J5-K5-L5</f>
        <v>16250</v>
      </c>
      <c r="O5" s="15" t="s">
        <v>20</v>
      </c>
      <c r="P5" s="16"/>
      <c r="Q5" s="15"/>
      <c r="R5" s="15">
        <f>COUNT(F4:F40)</f>
        <v>37</v>
      </c>
    </row>
    <row r="6" spans="1:18" x14ac:dyDescent="0.2">
      <c r="A6" s="8" t="s">
        <v>18</v>
      </c>
      <c r="B6" s="9" t="s">
        <v>19</v>
      </c>
      <c r="C6" s="8" t="s">
        <v>16</v>
      </c>
      <c r="D6" s="10">
        <v>25640</v>
      </c>
      <c r="E6" s="11">
        <v>165</v>
      </c>
      <c r="F6" s="27">
        <f t="shared" si="0"/>
        <v>126</v>
      </c>
      <c r="G6" s="12">
        <v>120</v>
      </c>
      <c r="H6" s="7">
        <f>E6*G6</f>
        <v>19800</v>
      </c>
      <c r="I6" s="6">
        <f>ROUNDUP(H6*0.071,0)</f>
        <v>1406</v>
      </c>
      <c r="J6" s="6">
        <f>ROUNDUP(H6*0.045,0)</f>
        <v>891</v>
      </c>
      <c r="K6" s="6">
        <f>ROUNDUP(H6,2)*0.15</f>
        <v>2970</v>
      </c>
      <c r="L6" s="12">
        <v>1500</v>
      </c>
      <c r="M6" s="7">
        <f>H6-I6-J6-K6-L6</f>
        <v>13033</v>
      </c>
      <c r="O6" s="26" t="s">
        <v>23</v>
      </c>
      <c r="P6" s="26"/>
      <c r="Q6" s="26"/>
      <c r="R6" s="14">
        <f>COUNTIF(L4:L40,"&gt;0")</f>
        <v>9</v>
      </c>
    </row>
    <row r="7" spans="1:18" x14ac:dyDescent="0.2">
      <c r="A7" s="8" t="s">
        <v>24</v>
      </c>
      <c r="B7" s="9" t="s">
        <v>25</v>
      </c>
      <c r="C7" s="8" t="s">
        <v>16</v>
      </c>
      <c r="D7" s="10">
        <v>37595</v>
      </c>
      <c r="E7" s="11">
        <v>160</v>
      </c>
      <c r="F7" s="27">
        <f t="shared" si="0"/>
        <v>126</v>
      </c>
      <c r="G7" s="12">
        <v>120</v>
      </c>
      <c r="H7" s="7">
        <f>E7*G7</f>
        <v>19200</v>
      </c>
      <c r="I7" s="6">
        <f>ROUNDUP(H7*0.071,0)</f>
        <v>1364</v>
      </c>
      <c r="J7" s="6">
        <f>ROUNDUP(H7*0.045,0)</f>
        <v>864</v>
      </c>
      <c r="K7" s="6">
        <f>ROUNDUP(H7,2)*0.15</f>
        <v>2880</v>
      </c>
      <c r="L7" s="12">
        <v>0</v>
      </c>
      <c r="M7" s="7">
        <f>H7-I7-J7-K7-L7</f>
        <v>14092</v>
      </c>
    </row>
    <row r="8" spans="1:18" x14ac:dyDescent="0.2">
      <c r="A8" s="8" t="s">
        <v>47</v>
      </c>
      <c r="B8" s="9" t="s">
        <v>48</v>
      </c>
      <c r="C8" s="8" t="s">
        <v>38</v>
      </c>
      <c r="D8" s="10">
        <v>37108</v>
      </c>
      <c r="E8" s="11">
        <v>162</v>
      </c>
      <c r="F8" s="27">
        <f t="shared" si="0"/>
        <v>131.25</v>
      </c>
      <c r="G8" s="12">
        <v>125</v>
      </c>
      <c r="H8" s="7">
        <f>E8*G8</f>
        <v>20250</v>
      </c>
      <c r="I8" s="6">
        <f>ROUNDUP(H8*0.071,0)</f>
        <v>1438</v>
      </c>
      <c r="J8" s="6">
        <f>ROUNDUP(H8*0.045,0)</f>
        <v>912</v>
      </c>
      <c r="K8" s="6">
        <f>ROUNDUP(H8,2)*0.15</f>
        <v>3037.5</v>
      </c>
      <c r="L8" s="12">
        <v>0</v>
      </c>
      <c r="M8" s="7">
        <f>H8-I8-J8-K8-L8</f>
        <v>14862.5</v>
      </c>
      <c r="O8" s="23" t="s">
        <v>29</v>
      </c>
      <c r="P8" s="23"/>
      <c r="Q8" s="23"/>
      <c r="R8" s="24">
        <v>0.05</v>
      </c>
    </row>
    <row r="9" spans="1:18" x14ac:dyDescent="0.2">
      <c r="A9" s="8" t="s">
        <v>36</v>
      </c>
      <c r="B9" s="9" t="s">
        <v>37</v>
      </c>
      <c r="C9" s="8" t="s">
        <v>38</v>
      </c>
      <c r="D9" s="10">
        <v>36884</v>
      </c>
      <c r="E9" s="11">
        <v>158</v>
      </c>
      <c r="F9" s="27">
        <f t="shared" si="0"/>
        <v>152.25</v>
      </c>
      <c r="G9" s="12">
        <v>145</v>
      </c>
      <c r="H9" s="7">
        <f>E9*G9</f>
        <v>22910</v>
      </c>
      <c r="I9" s="6">
        <f>ROUNDUP(H9*0.071,0)</f>
        <v>1627</v>
      </c>
      <c r="J9" s="6">
        <f>ROUNDUP(H9*0.045,0)</f>
        <v>1031</v>
      </c>
      <c r="K9" s="6">
        <f>ROUNDUP(H9,2)*0.15</f>
        <v>3436.5</v>
      </c>
      <c r="L9" s="12">
        <v>0</v>
      </c>
      <c r="M9" s="7">
        <f>H9-I9-J9-K9-L9</f>
        <v>16815.5</v>
      </c>
    </row>
    <row r="10" spans="1:18" x14ac:dyDescent="0.2">
      <c r="A10" s="8" t="s">
        <v>39</v>
      </c>
      <c r="B10" s="9" t="s">
        <v>40</v>
      </c>
      <c r="C10" s="8" t="s">
        <v>38</v>
      </c>
      <c r="D10" s="10">
        <v>36884</v>
      </c>
      <c r="E10" s="11">
        <v>158</v>
      </c>
      <c r="F10" s="27">
        <f t="shared" si="0"/>
        <v>126</v>
      </c>
      <c r="G10" s="12">
        <v>120</v>
      </c>
      <c r="H10" s="7">
        <f>E10*G10</f>
        <v>18960</v>
      </c>
      <c r="I10" s="6">
        <f>ROUNDUP(H10*0.071,0)</f>
        <v>1347</v>
      </c>
      <c r="J10" s="6">
        <f>ROUNDUP(H10*0.045,0)</f>
        <v>854</v>
      </c>
      <c r="K10" s="6">
        <f>ROUNDUP(H10,2)*0.15</f>
        <v>2844</v>
      </c>
      <c r="L10" s="12">
        <v>0</v>
      </c>
      <c r="M10" s="7">
        <f>H10-I10-J10-K10-L10</f>
        <v>13915</v>
      </c>
    </row>
    <row r="11" spans="1:18" x14ac:dyDescent="0.2">
      <c r="A11" s="8" t="s">
        <v>49</v>
      </c>
      <c r="B11" s="9" t="s">
        <v>50</v>
      </c>
      <c r="C11" s="8" t="s">
        <v>38</v>
      </c>
      <c r="D11" s="10">
        <v>37108</v>
      </c>
      <c r="E11" s="11">
        <v>162</v>
      </c>
      <c r="F11" s="27">
        <f t="shared" si="0"/>
        <v>141.75</v>
      </c>
      <c r="G11" s="12">
        <v>135</v>
      </c>
      <c r="H11" s="7">
        <f>E11*G11</f>
        <v>21870</v>
      </c>
      <c r="I11" s="6">
        <f>ROUNDUP(H11*0.071,0)</f>
        <v>1553</v>
      </c>
      <c r="J11" s="6">
        <f>ROUNDUP(H11*0.045,0)</f>
        <v>985</v>
      </c>
      <c r="K11" s="6">
        <f>ROUNDUP(H11,2)*0.15</f>
        <v>3280.5</v>
      </c>
      <c r="L11" s="12">
        <v>0</v>
      </c>
      <c r="M11" s="7">
        <f>H11-I11-J11-K11-L11</f>
        <v>16051.5</v>
      </c>
    </row>
    <row r="12" spans="1:18" x14ac:dyDescent="0.2">
      <c r="A12" s="8" t="s">
        <v>41</v>
      </c>
      <c r="B12" s="9" t="s">
        <v>42</v>
      </c>
      <c r="C12" s="8" t="s">
        <v>38</v>
      </c>
      <c r="D12" s="10">
        <v>36558</v>
      </c>
      <c r="E12" s="11">
        <v>172</v>
      </c>
      <c r="F12" s="27">
        <f t="shared" si="0"/>
        <v>175.35</v>
      </c>
      <c r="G12" s="12">
        <v>167</v>
      </c>
      <c r="H12" s="7">
        <f>E12*G12</f>
        <v>28724</v>
      </c>
      <c r="I12" s="6">
        <f>ROUNDUP(H12*0.071,0)</f>
        <v>2040</v>
      </c>
      <c r="J12" s="6">
        <f>ROUNDUP(H12*0.045,0)</f>
        <v>1293</v>
      </c>
      <c r="K12" s="6">
        <f>ROUNDUP(H12,2)*0.15</f>
        <v>4308.5999999999995</v>
      </c>
      <c r="L12" s="12">
        <v>200</v>
      </c>
      <c r="M12" s="7">
        <f>H12-I12-J12-K12-L12</f>
        <v>20882.400000000001</v>
      </c>
    </row>
    <row r="13" spans="1:18" x14ac:dyDescent="0.2">
      <c r="A13" s="8" t="s">
        <v>43</v>
      </c>
      <c r="B13" s="9" t="s">
        <v>44</v>
      </c>
      <c r="C13" s="8" t="s">
        <v>38</v>
      </c>
      <c r="D13" s="10">
        <v>36558</v>
      </c>
      <c r="E13" s="11">
        <v>172</v>
      </c>
      <c r="F13" s="27">
        <f t="shared" si="0"/>
        <v>143.85</v>
      </c>
      <c r="G13" s="12">
        <v>137</v>
      </c>
      <c r="H13" s="7">
        <f>E13*G13</f>
        <v>23564</v>
      </c>
      <c r="I13" s="6">
        <f>ROUNDUP(H13*0.071,0)</f>
        <v>1674</v>
      </c>
      <c r="J13" s="6">
        <f>ROUNDUP(H13*0.045,0)</f>
        <v>1061</v>
      </c>
      <c r="K13" s="6">
        <f>ROUNDUP(H13,2)*0.15</f>
        <v>3534.6</v>
      </c>
      <c r="L13" s="12">
        <v>200</v>
      </c>
      <c r="M13" s="7">
        <f>H13-I13-J13-K13-L13</f>
        <v>17094.400000000001</v>
      </c>
    </row>
    <row r="14" spans="1:18" x14ac:dyDescent="0.2">
      <c r="A14" s="8" t="s">
        <v>45</v>
      </c>
      <c r="B14" s="9" t="s">
        <v>46</v>
      </c>
      <c r="C14" s="8" t="s">
        <v>38</v>
      </c>
      <c r="D14" s="10">
        <v>25429</v>
      </c>
      <c r="E14" s="11">
        <v>167</v>
      </c>
      <c r="F14" s="27">
        <f t="shared" si="0"/>
        <v>115.5</v>
      </c>
      <c r="G14" s="12">
        <v>110</v>
      </c>
      <c r="H14" s="7">
        <f>E14*G14</f>
        <v>18370</v>
      </c>
      <c r="I14" s="6">
        <f>ROUNDUP(H14*0.071,0)</f>
        <v>1305</v>
      </c>
      <c r="J14" s="6">
        <f>ROUNDUP(H14*0.045,0)</f>
        <v>827</v>
      </c>
      <c r="K14" s="6">
        <f>ROUNDUP(H14,2)*0.15</f>
        <v>2755.5</v>
      </c>
      <c r="L14" s="12">
        <v>0</v>
      </c>
      <c r="M14" s="7">
        <f>H14-I14-J14-K14-L14</f>
        <v>13482.5</v>
      </c>
    </row>
    <row r="15" spans="1:18" x14ac:dyDescent="0.2">
      <c r="A15" s="8" t="s">
        <v>26</v>
      </c>
      <c r="B15" s="9" t="s">
        <v>27</v>
      </c>
      <c r="C15" s="8" t="s">
        <v>28</v>
      </c>
      <c r="D15" s="10">
        <v>36558</v>
      </c>
      <c r="E15" s="11">
        <v>172</v>
      </c>
      <c r="F15" s="27">
        <f t="shared" si="0"/>
        <v>143.85</v>
      </c>
      <c r="G15" s="12">
        <v>137</v>
      </c>
      <c r="H15" s="7">
        <f>E15*G15</f>
        <v>23564</v>
      </c>
      <c r="I15" s="6">
        <f>ROUNDUP(H15*0.071,0)</f>
        <v>1674</v>
      </c>
      <c r="J15" s="6">
        <f>ROUNDUP(H15*0.045,0)</f>
        <v>1061</v>
      </c>
      <c r="K15" s="6">
        <f>ROUNDUP(H15,2)*0.15</f>
        <v>3534.6</v>
      </c>
      <c r="L15" s="12">
        <v>500</v>
      </c>
      <c r="M15" s="7">
        <f>H15-I15-J15-K15-L15</f>
        <v>16794.400000000001</v>
      </c>
    </row>
    <row r="16" spans="1:18" x14ac:dyDescent="0.2">
      <c r="A16" s="8" t="s">
        <v>63</v>
      </c>
      <c r="B16" s="9" t="s">
        <v>64</v>
      </c>
      <c r="C16" s="8" t="s">
        <v>28</v>
      </c>
      <c r="D16" s="10">
        <v>36892</v>
      </c>
      <c r="E16" s="11">
        <v>158</v>
      </c>
      <c r="F16" s="27">
        <f t="shared" si="0"/>
        <v>136.5</v>
      </c>
      <c r="G16" s="12">
        <v>130</v>
      </c>
      <c r="H16" s="7">
        <f>E16*G16</f>
        <v>20540</v>
      </c>
      <c r="I16" s="6">
        <f>ROUNDUP(H16*0.071,0)</f>
        <v>1459</v>
      </c>
      <c r="J16" s="6">
        <f>ROUNDUP(H16*0.045,0)</f>
        <v>925</v>
      </c>
      <c r="K16" s="6">
        <f>ROUNDUP(H16,2)*0.15</f>
        <v>3081</v>
      </c>
      <c r="L16" s="12">
        <v>0</v>
      </c>
      <c r="M16" s="7">
        <f>H16-I16-J16-K16-L16</f>
        <v>15075</v>
      </c>
    </row>
    <row r="17" spans="1:13" x14ac:dyDescent="0.2">
      <c r="A17" s="8" t="s">
        <v>30</v>
      </c>
      <c r="B17" s="9" t="s">
        <v>31</v>
      </c>
      <c r="C17" s="8" t="s">
        <v>28</v>
      </c>
      <c r="D17" s="10">
        <v>27091</v>
      </c>
      <c r="E17" s="11">
        <v>170</v>
      </c>
      <c r="F17" s="27">
        <f t="shared" si="0"/>
        <v>105</v>
      </c>
      <c r="G17" s="12">
        <v>100</v>
      </c>
      <c r="H17" s="7">
        <f>E17*G17</f>
        <v>17000</v>
      </c>
      <c r="I17" s="6">
        <f>ROUNDUP(H17*0.071,0)</f>
        <v>1207</v>
      </c>
      <c r="J17" s="6">
        <f>ROUNDUP(H17*0.045,0)</f>
        <v>765</v>
      </c>
      <c r="K17" s="6">
        <f>ROUNDUP(H17,2)*0.15</f>
        <v>2550</v>
      </c>
      <c r="L17" s="12">
        <v>300</v>
      </c>
      <c r="M17" s="7">
        <f>H17-I17-J17-K17-L17</f>
        <v>12178</v>
      </c>
    </row>
    <row r="18" spans="1:13" x14ac:dyDescent="0.2">
      <c r="A18" s="8" t="s">
        <v>65</v>
      </c>
      <c r="B18" s="9" t="s">
        <v>66</v>
      </c>
      <c r="C18" s="8" t="s">
        <v>28</v>
      </c>
      <c r="D18" s="10">
        <v>28382</v>
      </c>
      <c r="E18" s="11">
        <v>165</v>
      </c>
      <c r="F18" s="27">
        <f t="shared" si="0"/>
        <v>136.5</v>
      </c>
      <c r="G18" s="12">
        <v>130</v>
      </c>
      <c r="H18" s="7">
        <f>E18*G18</f>
        <v>21450</v>
      </c>
      <c r="I18" s="6">
        <f>ROUNDUP(H18*0.071,0)</f>
        <v>1523</v>
      </c>
      <c r="J18" s="6">
        <f>ROUNDUP(H18*0.045,0)</f>
        <v>966</v>
      </c>
      <c r="K18" s="6">
        <f>ROUNDUP(H18,2)*0.15</f>
        <v>3217.5</v>
      </c>
      <c r="L18" s="12">
        <v>0</v>
      </c>
      <c r="M18" s="7">
        <f>H18-I18-J18-K18-L18</f>
        <v>15743.5</v>
      </c>
    </row>
    <row r="19" spans="1:13" x14ac:dyDescent="0.2">
      <c r="A19" s="8" t="s">
        <v>58</v>
      </c>
      <c r="B19" s="9" t="s">
        <v>59</v>
      </c>
      <c r="C19" s="8" t="s">
        <v>28</v>
      </c>
      <c r="D19" s="10">
        <v>36730</v>
      </c>
      <c r="E19" s="11">
        <v>165</v>
      </c>
      <c r="F19" s="27">
        <f t="shared" si="0"/>
        <v>141.75</v>
      </c>
      <c r="G19" s="12">
        <v>135</v>
      </c>
      <c r="H19" s="7">
        <f>E19*G19</f>
        <v>22275</v>
      </c>
      <c r="I19" s="6">
        <f>ROUNDUP(H19*0.071,0)</f>
        <v>1582</v>
      </c>
      <c r="J19" s="6">
        <f>ROUNDUP(H19*0.045,0)</f>
        <v>1003</v>
      </c>
      <c r="K19" s="6">
        <f>ROUNDUP(H19,2)*0.15</f>
        <v>3341.25</v>
      </c>
      <c r="L19" s="12">
        <v>0</v>
      </c>
      <c r="M19" s="7">
        <f>H19-I19-J19-K19-L19</f>
        <v>16348.75</v>
      </c>
    </row>
    <row r="20" spans="1:13" x14ac:dyDescent="0.2">
      <c r="A20" s="8" t="s">
        <v>60</v>
      </c>
      <c r="B20" s="9" t="s">
        <v>59</v>
      </c>
      <c r="C20" s="8" t="s">
        <v>28</v>
      </c>
      <c r="D20" s="10">
        <v>36730</v>
      </c>
      <c r="E20" s="11">
        <v>165</v>
      </c>
      <c r="F20" s="27">
        <f t="shared" si="0"/>
        <v>131.25</v>
      </c>
      <c r="G20" s="12">
        <v>125</v>
      </c>
      <c r="H20" s="7">
        <f>E20*G20</f>
        <v>20625</v>
      </c>
      <c r="I20" s="6">
        <f>ROUNDUP(H20*0.071,0)</f>
        <v>1465</v>
      </c>
      <c r="J20" s="6">
        <f>ROUNDUP(H20*0.045,0)</f>
        <v>929</v>
      </c>
      <c r="K20" s="6">
        <f>ROUNDUP(H20,2)*0.15</f>
        <v>3093.75</v>
      </c>
      <c r="L20" s="12">
        <v>0</v>
      </c>
      <c r="M20" s="7">
        <f>H20-I20-J20-K20-L20</f>
        <v>15137.25</v>
      </c>
    </row>
    <row r="21" spans="1:13" x14ac:dyDescent="0.2">
      <c r="A21" s="8" t="s">
        <v>32</v>
      </c>
      <c r="B21" s="9" t="s">
        <v>33</v>
      </c>
      <c r="C21" s="8" t="s">
        <v>28</v>
      </c>
      <c r="D21" s="10">
        <v>25002</v>
      </c>
      <c r="E21" s="11">
        <v>160</v>
      </c>
      <c r="F21" s="27">
        <f t="shared" si="0"/>
        <v>141.75</v>
      </c>
      <c r="G21" s="12">
        <v>135</v>
      </c>
      <c r="H21" s="7">
        <f>E21*G21</f>
        <v>21600</v>
      </c>
      <c r="I21" s="6">
        <f>ROUNDUP(H21*0.071,0)</f>
        <v>1534</v>
      </c>
      <c r="J21" s="6">
        <f>ROUNDUP(H21*0.045,0)</f>
        <v>972</v>
      </c>
      <c r="K21" s="6">
        <f>ROUNDUP(H21,2)*0.15</f>
        <v>3240</v>
      </c>
      <c r="L21" s="12">
        <v>0</v>
      </c>
      <c r="M21" s="7">
        <f>H21-I21-J21-K21-L21</f>
        <v>15854</v>
      </c>
    </row>
    <row r="22" spans="1:13" x14ac:dyDescent="0.2">
      <c r="A22" s="8" t="s">
        <v>61</v>
      </c>
      <c r="B22" s="9" t="s">
        <v>62</v>
      </c>
      <c r="C22" s="8" t="s">
        <v>28</v>
      </c>
      <c r="D22" s="10">
        <v>27003</v>
      </c>
      <c r="E22" s="11">
        <v>172</v>
      </c>
      <c r="F22" s="27">
        <f t="shared" si="0"/>
        <v>157.5</v>
      </c>
      <c r="G22" s="12">
        <v>150</v>
      </c>
      <c r="H22" s="7">
        <f>E22*G22</f>
        <v>25800</v>
      </c>
      <c r="I22" s="6">
        <f>ROUNDUP(H22*0.071,0)</f>
        <v>1832</v>
      </c>
      <c r="J22" s="6">
        <f>ROUNDUP(H22*0.045,0)</f>
        <v>1161</v>
      </c>
      <c r="K22" s="6">
        <f>ROUNDUP(H22,2)*0.15</f>
        <v>3870</v>
      </c>
      <c r="L22" s="12">
        <v>0</v>
      </c>
      <c r="M22" s="7">
        <f>H22-I22-J22-K22-L22</f>
        <v>18937</v>
      </c>
    </row>
    <row r="23" spans="1:13" x14ac:dyDescent="0.2">
      <c r="A23" s="8" t="s">
        <v>34</v>
      </c>
      <c r="B23" s="9" t="s">
        <v>35</v>
      </c>
      <c r="C23" s="8" t="s">
        <v>28</v>
      </c>
      <c r="D23" s="10">
        <v>25002</v>
      </c>
      <c r="E23" s="11">
        <v>165</v>
      </c>
      <c r="F23" s="27">
        <f t="shared" si="0"/>
        <v>141.75</v>
      </c>
      <c r="G23" s="12">
        <v>135</v>
      </c>
      <c r="H23" s="7">
        <f>E23*G23</f>
        <v>22275</v>
      </c>
      <c r="I23" s="6">
        <f>ROUNDUP(H23*0.071,0)</f>
        <v>1582</v>
      </c>
      <c r="J23" s="6">
        <f>ROUNDUP(H23*0.045,0)</f>
        <v>1003</v>
      </c>
      <c r="K23" s="6">
        <f>ROUNDUP(H23,2)*0.15</f>
        <v>3341.25</v>
      </c>
      <c r="L23" s="12">
        <v>0</v>
      </c>
      <c r="M23" s="7">
        <f>H23-I23-J23-K23-L23</f>
        <v>16348.75</v>
      </c>
    </row>
    <row r="24" spans="1:13" x14ac:dyDescent="0.2">
      <c r="A24" s="8" t="s">
        <v>67</v>
      </c>
      <c r="B24" s="9" t="s">
        <v>68</v>
      </c>
      <c r="C24" s="8" t="s">
        <v>53</v>
      </c>
      <c r="D24" s="10">
        <v>36600</v>
      </c>
      <c r="E24" s="11">
        <v>170</v>
      </c>
      <c r="F24" s="27">
        <f t="shared" si="0"/>
        <v>126</v>
      </c>
      <c r="G24" s="12">
        <v>120</v>
      </c>
      <c r="H24" s="7">
        <f>E24*G24</f>
        <v>20400</v>
      </c>
      <c r="I24" s="6">
        <f>ROUNDUP(H24*0.071,0)</f>
        <v>1449</v>
      </c>
      <c r="J24" s="6">
        <f>ROUNDUP(H24*0.045,0)</f>
        <v>918</v>
      </c>
      <c r="K24" s="6">
        <f>ROUNDUP(H24,2)*0.15</f>
        <v>3060</v>
      </c>
      <c r="L24" s="12">
        <v>0</v>
      </c>
      <c r="M24" s="7">
        <f>H24-I24-J24-K24-L24</f>
        <v>14973</v>
      </c>
    </row>
    <row r="25" spans="1:13" x14ac:dyDescent="0.2">
      <c r="A25" s="8" t="s">
        <v>76</v>
      </c>
      <c r="B25" s="9" t="s">
        <v>77</v>
      </c>
      <c r="C25" s="8" t="s">
        <v>53</v>
      </c>
      <c r="D25" s="10">
        <v>37089</v>
      </c>
      <c r="E25" s="11">
        <v>164</v>
      </c>
      <c r="F25" s="27">
        <f t="shared" si="0"/>
        <v>141.75</v>
      </c>
      <c r="G25" s="12">
        <v>135</v>
      </c>
      <c r="H25" s="7">
        <f>E25*G25</f>
        <v>22140</v>
      </c>
      <c r="I25" s="6">
        <f>ROUNDUP(H25*0.071,0)</f>
        <v>1572</v>
      </c>
      <c r="J25" s="6">
        <f>ROUNDUP(H25*0.045,0)</f>
        <v>997</v>
      </c>
      <c r="K25" s="6">
        <f>ROUNDUP(H25,2)*0.15</f>
        <v>3321</v>
      </c>
      <c r="L25" s="12">
        <v>0</v>
      </c>
      <c r="M25" s="7">
        <f>H25-I25-J25-K25-L25</f>
        <v>16250</v>
      </c>
    </row>
    <row r="26" spans="1:13" x14ac:dyDescent="0.2">
      <c r="A26" s="8" t="s">
        <v>69</v>
      </c>
      <c r="B26" s="9" t="s">
        <v>70</v>
      </c>
      <c r="C26" s="8" t="s">
        <v>53</v>
      </c>
      <c r="D26" s="10">
        <v>37917</v>
      </c>
      <c r="E26" s="11">
        <v>155</v>
      </c>
      <c r="F26" s="27">
        <f t="shared" si="0"/>
        <v>131.25</v>
      </c>
      <c r="G26" s="12">
        <v>125</v>
      </c>
      <c r="H26" s="7">
        <f>E26*G26</f>
        <v>19375</v>
      </c>
      <c r="I26" s="6">
        <f>ROUNDUP(H26*0.071,0)</f>
        <v>1376</v>
      </c>
      <c r="J26" s="6">
        <f>ROUNDUP(H26*0.045,0)</f>
        <v>872</v>
      </c>
      <c r="K26" s="6">
        <f>ROUNDUP(H26,2)*0.15</f>
        <v>2906.25</v>
      </c>
      <c r="L26" s="12">
        <v>0</v>
      </c>
      <c r="M26" s="7">
        <f>H26-I26-J26-K26-L26</f>
        <v>14220.75</v>
      </c>
    </row>
    <row r="27" spans="1:13" x14ac:dyDescent="0.2">
      <c r="A27" s="8" t="s">
        <v>85</v>
      </c>
      <c r="B27" s="9" t="s">
        <v>86</v>
      </c>
      <c r="C27" s="8" t="s">
        <v>53</v>
      </c>
      <c r="D27" s="10">
        <v>28640</v>
      </c>
      <c r="E27" s="11">
        <v>170</v>
      </c>
      <c r="F27" s="27">
        <f t="shared" si="0"/>
        <v>141.75</v>
      </c>
      <c r="G27" s="12">
        <v>135</v>
      </c>
      <c r="H27" s="7">
        <f>E27*G27</f>
        <v>22950</v>
      </c>
      <c r="I27" s="6">
        <f>ROUNDUP(H27*0.071,0)</f>
        <v>1630</v>
      </c>
      <c r="J27" s="6">
        <f>ROUNDUP(H27*0.045,0)</f>
        <v>1033</v>
      </c>
      <c r="K27" s="6">
        <f>ROUNDUP(H27,2)*0.15</f>
        <v>3442.5</v>
      </c>
      <c r="L27" s="12">
        <v>0</v>
      </c>
      <c r="M27" s="7">
        <f>H27-I27-J27-K27-L27</f>
        <v>16844.5</v>
      </c>
    </row>
    <row r="28" spans="1:13" x14ac:dyDescent="0.2">
      <c r="A28" s="8" t="s">
        <v>56</v>
      </c>
      <c r="B28" s="9" t="s">
        <v>57</v>
      </c>
      <c r="C28" s="8" t="s">
        <v>53</v>
      </c>
      <c r="D28" s="10">
        <v>36892</v>
      </c>
      <c r="E28" s="11">
        <v>158</v>
      </c>
      <c r="F28" s="27">
        <f t="shared" si="0"/>
        <v>168</v>
      </c>
      <c r="G28" s="12">
        <v>160</v>
      </c>
      <c r="H28" s="7">
        <f>E28*G28</f>
        <v>25280</v>
      </c>
      <c r="I28" s="6">
        <f>ROUNDUP(H28*0.071,0)</f>
        <v>1795</v>
      </c>
      <c r="J28" s="6">
        <f>ROUNDUP(H28*0.045,0)</f>
        <v>1138</v>
      </c>
      <c r="K28" s="6">
        <f>ROUNDUP(H28,2)*0.15</f>
        <v>3792</v>
      </c>
      <c r="L28" s="12">
        <v>0</v>
      </c>
      <c r="M28" s="7">
        <f>H28-I28-J28-K28-L28</f>
        <v>18555</v>
      </c>
    </row>
    <row r="29" spans="1:13" x14ac:dyDescent="0.2">
      <c r="A29" s="8" t="s">
        <v>78</v>
      </c>
      <c r="B29" s="9" t="s">
        <v>79</v>
      </c>
      <c r="C29" s="8" t="s">
        <v>53</v>
      </c>
      <c r="D29" s="10">
        <v>34796</v>
      </c>
      <c r="E29" s="11">
        <v>165</v>
      </c>
      <c r="F29" s="27">
        <f t="shared" si="0"/>
        <v>142.80000000000001</v>
      </c>
      <c r="G29" s="12">
        <v>136</v>
      </c>
      <c r="H29" s="7">
        <f>E29*G29</f>
        <v>22440</v>
      </c>
      <c r="I29" s="6">
        <f>ROUNDUP(H29*0.071,0)</f>
        <v>1594</v>
      </c>
      <c r="J29" s="6">
        <f>ROUNDUP(H29*0.045,0)</f>
        <v>1010</v>
      </c>
      <c r="K29" s="6">
        <f>ROUNDUP(H29,2)*0.15</f>
        <v>3366</v>
      </c>
      <c r="L29" s="12">
        <v>1300</v>
      </c>
      <c r="M29" s="7">
        <f>H29-I29-J29-K29-L29</f>
        <v>15170</v>
      </c>
    </row>
    <row r="30" spans="1:13" x14ac:dyDescent="0.2">
      <c r="A30" s="8" t="s">
        <v>26</v>
      </c>
      <c r="B30" s="9" t="s">
        <v>80</v>
      </c>
      <c r="C30" s="8" t="s">
        <v>53</v>
      </c>
      <c r="D30" s="10">
        <v>34797</v>
      </c>
      <c r="E30" s="11">
        <v>165</v>
      </c>
      <c r="F30" s="27">
        <f t="shared" si="0"/>
        <v>175.35</v>
      </c>
      <c r="G30" s="12">
        <v>167</v>
      </c>
      <c r="H30" s="7">
        <f>E30*G30</f>
        <v>27555</v>
      </c>
      <c r="I30" s="6">
        <f>ROUNDUP(H30*0.071,0)</f>
        <v>1957</v>
      </c>
      <c r="J30" s="6">
        <f>ROUNDUP(H30*0.045,0)</f>
        <v>1240</v>
      </c>
      <c r="K30" s="6">
        <f>ROUNDUP(H30,2)*0.15</f>
        <v>4133.25</v>
      </c>
      <c r="L30" s="12">
        <v>1200</v>
      </c>
      <c r="M30" s="7">
        <f>H30-I30-J30-K30-L30</f>
        <v>19024.75</v>
      </c>
    </row>
    <row r="31" spans="1:13" x14ac:dyDescent="0.2">
      <c r="A31" s="8" t="s">
        <v>41</v>
      </c>
      <c r="B31" s="9" t="s">
        <v>75</v>
      </c>
      <c r="C31" s="8" t="s">
        <v>53</v>
      </c>
      <c r="D31" s="10">
        <v>26432</v>
      </c>
      <c r="E31" s="11">
        <v>172</v>
      </c>
      <c r="F31" s="27">
        <f t="shared" si="0"/>
        <v>183.75</v>
      </c>
      <c r="G31" s="12">
        <v>175</v>
      </c>
      <c r="H31" s="7">
        <f>E31*G31</f>
        <v>30100</v>
      </c>
      <c r="I31" s="6">
        <f>ROUNDUP(H31*0.071,0)</f>
        <v>2138</v>
      </c>
      <c r="J31" s="6">
        <f>ROUNDUP(H31*0.045,0)</f>
        <v>1355</v>
      </c>
      <c r="K31" s="6">
        <f>ROUNDUP(H31,2)*0.15</f>
        <v>4515</v>
      </c>
      <c r="L31" s="12">
        <v>450</v>
      </c>
      <c r="M31" s="7">
        <f>H31-I31-J31-K31-L31</f>
        <v>21642</v>
      </c>
    </row>
    <row r="32" spans="1:13" x14ac:dyDescent="0.2">
      <c r="A32" s="8" t="s">
        <v>81</v>
      </c>
      <c r="B32" s="9" t="s">
        <v>82</v>
      </c>
      <c r="C32" s="8" t="s">
        <v>53</v>
      </c>
      <c r="D32" s="10">
        <v>37091</v>
      </c>
      <c r="E32" s="11">
        <v>164</v>
      </c>
      <c r="F32" s="27">
        <f t="shared" si="0"/>
        <v>131.25</v>
      </c>
      <c r="G32" s="12">
        <v>125</v>
      </c>
      <c r="H32" s="7">
        <f>E32*G32</f>
        <v>20500</v>
      </c>
      <c r="I32" s="6">
        <f>ROUNDUP(H32*0.071,0)</f>
        <v>1456</v>
      </c>
      <c r="J32" s="6">
        <f>ROUNDUP(H32*0.045,0)</f>
        <v>923</v>
      </c>
      <c r="K32" s="6">
        <f>ROUNDUP(H32,2)*0.15</f>
        <v>3075</v>
      </c>
      <c r="L32" s="12">
        <v>0</v>
      </c>
      <c r="M32" s="7">
        <f>H32-I32-J32-K32-L32</f>
        <v>15046</v>
      </c>
    </row>
    <row r="33" spans="1:13" x14ac:dyDescent="0.2">
      <c r="A33" s="8" t="s">
        <v>83</v>
      </c>
      <c r="B33" s="9" t="s">
        <v>84</v>
      </c>
      <c r="C33" s="8" t="s">
        <v>53</v>
      </c>
      <c r="D33" s="10">
        <v>28420</v>
      </c>
      <c r="E33" s="11">
        <v>56</v>
      </c>
      <c r="F33" s="27">
        <f t="shared" si="0"/>
        <v>189</v>
      </c>
      <c r="G33" s="12">
        <v>180</v>
      </c>
      <c r="H33" s="7">
        <f>E33*G33</f>
        <v>10080</v>
      </c>
      <c r="I33" s="6">
        <f>ROUNDUP(H33*0.071,0)</f>
        <v>716</v>
      </c>
      <c r="J33" s="6">
        <f>ROUNDUP(H33*0.045,0)</f>
        <v>454</v>
      </c>
      <c r="K33" s="6">
        <f>ROUNDUP(H33,2)*0.15</f>
        <v>1512</v>
      </c>
      <c r="L33" s="12">
        <v>0</v>
      </c>
      <c r="M33" s="7">
        <f>H33-I33-J33-K33-L33</f>
        <v>7398</v>
      </c>
    </row>
    <row r="34" spans="1:13" x14ac:dyDescent="0.2">
      <c r="A34" s="8" t="s">
        <v>51</v>
      </c>
      <c r="B34" s="9" t="s">
        <v>52</v>
      </c>
      <c r="C34" s="8" t="s">
        <v>53</v>
      </c>
      <c r="D34" s="10">
        <v>25044</v>
      </c>
      <c r="E34" s="11">
        <v>172</v>
      </c>
      <c r="F34" s="27">
        <f t="shared" si="0"/>
        <v>115.5</v>
      </c>
      <c r="G34" s="12">
        <v>110</v>
      </c>
      <c r="H34" s="7">
        <f>E34*G34</f>
        <v>18920</v>
      </c>
      <c r="I34" s="6">
        <f>ROUNDUP(H34*0.071,0)</f>
        <v>1344</v>
      </c>
      <c r="J34" s="6">
        <f>ROUNDUP(H34*0.045,0)</f>
        <v>852</v>
      </c>
      <c r="K34" s="6">
        <f>ROUNDUP(H34,2)*0.15</f>
        <v>2838</v>
      </c>
      <c r="L34" s="12">
        <v>0</v>
      </c>
      <c r="M34" s="7">
        <f>H34-I34-J34-K34-L34</f>
        <v>13886</v>
      </c>
    </row>
    <row r="35" spans="1:13" x14ac:dyDescent="0.2">
      <c r="A35" s="8" t="s">
        <v>71</v>
      </c>
      <c r="B35" s="9" t="s">
        <v>72</v>
      </c>
      <c r="C35" s="8" t="s">
        <v>53</v>
      </c>
      <c r="D35" s="10">
        <v>37675</v>
      </c>
      <c r="E35" s="11">
        <v>162</v>
      </c>
      <c r="F35" s="27">
        <f t="shared" si="0"/>
        <v>131.25</v>
      </c>
      <c r="G35" s="12">
        <v>125</v>
      </c>
      <c r="H35" s="7">
        <f>E35*G35</f>
        <v>20250</v>
      </c>
      <c r="I35" s="6">
        <f>ROUNDUP(H35*0.071,0)</f>
        <v>1438</v>
      </c>
      <c r="J35" s="6">
        <f>ROUNDUP(H35*0.045,0)</f>
        <v>912</v>
      </c>
      <c r="K35" s="6">
        <f>ROUNDUP(H35,2)*0.15</f>
        <v>3037.5</v>
      </c>
      <c r="L35" s="12">
        <v>0</v>
      </c>
      <c r="M35" s="7">
        <f>H35-I35-J35-K35-L35</f>
        <v>14862.5</v>
      </c>
    </row>
    <row r="36" spans="1:13" x14ac:dyDescent="0.2">
      <c r="A36" s="8" t="s">
        <v>87</v>
      </c>
      <c r="B36" s="9" t="s">
        <v>88</v>
      </c>
      <c r="C36" s="8" t="s">
        <v>53</v>
      </c>
      <c r="D36" s="10">
        <v>36306</v>
      </c>
      <c r="E36" s="11">
        <v>165</v>
      </c>
      <c r="F36" s="27">
        <f t="shared" si="0"/>
        <v>142.80000000000001</v>
      </c>
      <c r="G36" s="12">
        <v>136</v>
      </c>
      <c r="H36" s="7">
        <f>E36*G36</f>
        <v>22440</v>
      </c>
      <c r="I36" s="6">
        <f>ROUNDUP(H36*0.071,0)</f>
        <v>1594</v>
      </c>
      <c r="J36" s="6">
        <f>ROUNDUP(H36*0.045,0)</f>
        <v>1010</v>
      </c>
      <c r="K36" s="6">
        <f>ROUNDUP(H36,2)*0.15</f>
        <v>3366</v>
      </c>
      <c r="L36" s="12">
        <v>1000</v>
      </c>
      <c r="M36" s="7">
        <f>H36-I36-J36-K36-L36</f>
        <v>15470</v>
      </c>
    </row>
    <row r="37" spans="1:13" x14ac:dyDescent="0.2">
      <c r="A37" s="8" t="s">
        <v>89</v>
      </c>
      <c r="B37" s="9" t="s">
        <v>90</v>
      </c>
      <c r="C37" s="8" t="s">
        <v>53</v>
      </c>
      <c r="D37" s="10">
        <v>28633</v>
      </c>
      <c r="E37" s="11">
        <v>170</v>
      </c>
      <c r="F37" s="27">
        <f t="shared" si="0"/>
        <v>115.5</v>
      </c>
      <c r="G37" s="12">
        <v>110</v>
      </c>
      <c r="H37" s="7">
        <f>E37*G37</f>
        <v>18700</v>
      </c>
      <c r="I37" s="6">
        <f>ROUNDUP(H37*0.071,0)</f>
        <v>1328</v>
      </c>
      <c r="J37" s="6">
        <f>ROUNDUP(H37*0.045,0)</f>
        <v>842</v>
      </c>
      <c r="K37" s="6">
        <f>ROUNDUP(H37,2)*0.15</f>
        <v>2805</v>
      </c>
      <c r="L37" s="12">
        <v>0</v>
      </c>
      <c r="M37" s="7">
        <f>H37-I37-J37-K37-L37</f>
        <v>13725</v>
      </c>
    </row>
    <row r="38" spans="1:13" x14ac:dyDescent="0.2">
      <c r="A38" s="8" t="s">
        <v>54</v>
      </c>
      <c r="B38" s="9" t="s">
        <v>55</v>
      </c>
      <c r="C38" s="8" t="s">
        <v>53</v>
      </c>
      <c r="D38" s="10">
        <v>36892</v>
      </c>
      <c r="E38" s="11">
        <v>158</v>
      </c>
      <c r="F38" s="27">
        <f t="shared" si="0"/>
        <v>136.5</v>
      </c>
      <c r="G38" s="12">
        <v>130</v>
      </c>
      <c r="H38" s="7">
        <f>E38*G38</f>
        <v>20540</v>
      </c>
      <c r="I38" s="6">
        <f>ROUNDUP(H38*0.071,0)</f>
        <v>1459</v>
      </c>
      <c r="J38" s="6">
        <f>ROUNDUP(H38*0.045,0)</f>
        <v>925</v>
      </c>
      <c r="K38" s="6">
        <f>ROUNDUP(H38,2)*0.15</f>
        <v>3081</v>
      </c>
      <c r="L38" s="12">
        <v>0</v>
      </c>
      <c r="M38" s="7">
        <f>H38-I38-J38-K38-L38</f>
        <v>15075</v>
      </c>
    </row>
    <row r="39" spans="1:13" x14ac:dyDescent="0.2">
      <c r="A39" s="8" t="s">
        <v>73</v>
      </c>
      <c r="B39" s="9" t="s">
        <v>74</v>
      </c>
      <c r="C39" s="8" t="s">
        <v>53</v>
      </c>
      <c r="D39" s="10">
        <v>36600</v>
      </c>
      <c r="E39" s="11">
        <v>170</v>
      </c>
      <c r="F39" s="27">
        <f t="shared" si="0"/>
        <v>126</v>
      </c>
      <c r="G39" s="12">
        <v>120</v>
      </c>
      <c r="H39" s="7">
        <f>E39*G39</f>
        <v>20400</v>
      </c>
      <c r="I39" s="6">
        <f>ROUNDUP(H39*0.071,0)</f>
        <v>1449</v>
      </c>
      <c r="J39" s="6">
        <f>ROUNDUP(H39*0.045,0)</f>
        <v>918</v>
      </c>
      <c r="K39" s="6">
        <f>ROUNDUP(H39,2)*0.15</f>
        <v>3060</v>
      </c>
      <c r="L39" s="12">
        <v>0</v>
      </c>
      <c r="M39" s="7">
        <f>H39-I39-J39-K39-L39</f>
        <v>14973</v>
      </c>
    </row>
    <row r="40" spans="1:13" x14ac:dyDescent="0.2">
      <c r="A40" s="8" t="s">
        <v>91</v>
      </c>
      <c r="B40" s="9" t="s">
        <v>92</v>
      </c>
      <c r="C40" s="8" t="s">
        <v>53</v>
      </c>
      <c r="D40" s="10">
        <v>27409</v>
      </c>
      <c r="E40" s="11">
        <v>152</v>
      </c>
      <c r="F40" s="27">
        <f t="shared" si="0"/>
        <v>136.5</v>
      </c>
      <c r="G40" s="12">
        <v>130</v>
      </c>
      <c r="H40" s="13">
        <f>E40*G40</f>
        <v>19760</v>
      </c>
      <c r="I40" s="12">
        <f>ROUNDUP(H40*0.071,0)</f>
        <v>1403</v>
      </c>
      <c r="J40" s="12">
        <f>ROUNDUP(H40*0.045,0)</f>
        <v>890</v>
      </c>
      <c r="K40" s="12">
        <f>ROUNDUP(H40,2)*0.15</f>
        <v>2964</v>
      </c>
      <c r="L40" s="12">
        <v>0</v>
      </c>
      <c r="M40" s="13">
        <f>H40-I40-J40-K40-L40</f>
        <v>14503</v>
      </c>
    </row>
    <row r="42" spans="1:13" ht="15.05" customHeight="1" x14ac:dyDescent="0.2"/>
    <row r="43" spans="1:13" ht="15.05" customHeight="1" x14ac:dyDescent="0.2"/>
    <row r="44" spans="1:13" ht="15.05" customHeight="1" x14ac:dyDescent="0.2"/>
  </sheetData>
  <sortState xmlns:xlrd2="http://schemas.microsoft.com/office/spreadsheetml/2017/richdata2" ref="A4:M40">
    <sortCondition ref="C4:C40"/>
    <sortCondition ref="B4:B40"/>
  </sortState>
  <mergeCells count="3">
    <mergeCell ref="A1:M1"/>
    <mergeCell ref="O6:Q6"/>
    <mergeCell ref="O4:Q4"/>
  </mergeCells>
  <conditionalFormatting sqref="G4:G40">
    <cfRule type="cellIs" dxfId="0" priority="1" operator="lessThan">
      <formula>112.5</formula>
    </cfRule>
  </conditionalFormatting>
  <pageMargins left="0.78740157499999996" right="0.78740157499999996" top="0.984251969" bottom="0.984251969" header="0.4921259845" footer="0.4921259845"/>
  <pageSetup paperSize="25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BCBF64-5B41-426A-B294-3BDF30205F76}">
          <x14:formula1>
            <xm:f>List1!$A$1:$A$4</xm:f>
          </x14:formula1>
          <xm:sqref>C40</xm:sqref>
        </x14:dataValidation>
        <x14:dataValidation type="list" allowBlank="1" showInputMessage="1" showErrorMessage="1" errorTitle="velky hus hovna" error="jojo" promptTitle="fee" prompt="Debile" xr:uid="{2865CAF2-0C66-4EC7-ACE4-BBEDFCE6F81E}">
          <x14:formula1>
            <xm:f>List1!$A$1:$A$4</xm:f>
          </x14:formula1>
          <xm:sqref>C4:C39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6F79-C90D-4D39-A09A-DFA3765DDBC7}">
  <dimension ref="A1:A4"/>
  <sheetViews>
    <sheetView workbookViewId="0">
      <selection activeCell="A5" sqref="A5"/>
    </sheetView>
  </sheetViews>
  <sheetFormatPr defaultRowHeight="12.65" x14ac:dyDescent="0.2"/>
  <sheetData>
    <row r="1" spans="1:1" x14ac:dyDescent="0.2">
      <c r="A1" t="s">
        <v>16</v>
      </c>
    </row>
    <row r="2" spans="1:1" x14ac:dyDescent="0.2">
      <c r="A2" t="s">
        <v>53</v>
      </c>
    </row>
    <row r="3" spans="1:1" x14ac:dyDescent="0.2">
      <c r="A3" t="s">
        <v>28</v>
      </c>
    </row>
    <row r="4" spans="1:1" x14ac:dyDescent="0.2">
      <c r="A4" t="s">
        <v>38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mzdy</vt:lpstr>
      <vt:lpstr>List1</vt:lpstr>
    </vt:vector>
  </TitlesOfParts>
  <Manager/>
  <Company>Computer Media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Navrátil</dc:creator>
  <cp:keywords/>
  <dc:description/>
  <cp:lastModifiedBy>Roman Krulický</cp:lastModifiedBy>
  <cp:revision/>
  <dcterms:created xsi:type="dcterms:W3CDTF">2000-11-04T16:27:26Z</dcterms:created>
  <dcterms:modified xsi:type="dcterms:W3CDTF">2025-04-07T14:41:37Z</dcterms:modified>
  <cp:category/>
  <cp:contentStatus/>
</cp:coreProperties>
</file>